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"/>
    </mc:Choice>
  </mc:AlternateContent>
  <xr:revisionPtr revIDLastSave="0" documentId="13_ncr:1_{85A46249-AACD-49DB-9E19-B0DE1F68041C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Vendor Payments" sheetId="1" r:id="rId1"/>
    <sheet name="Vendor Master" sheetId="2" r:id="rId2"/>
    <sheet name="Dashboard" sheetId="3" r:id="rId3"/>
    <sheet name="Sheet1" sheetId="5" r:id="rId4"/>
    <sheet name="Lists" sheetId="4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9" i="3" l="1"/>
  <c r="D18" i="3"/>
  <c r="D17" i="3"/>
  <c r="D16" i="3"/>
  <c r="D15" i="3"/>
  <c r="D14" i="3"/>
  <c r="D13" i="3"/>
  <c r="D12" i="3"/>
  <c r="D11" i="3"/>
  <c r="D10" i="3"/>
  <c r="C4" i="3"/>
  <c r="B39" i="1"/>
  <c r="Q34" i="1"/>
  <c r="M34" i="1"/>
  <c r="P34" i="1" s="1"/>
  <c r="L34" i="1"/>
  <c r="H34" i="1"/>
  <c r="G34" i="1"/>
  <c r="A34" i="1"/>
  <c r="Q33" i="1"/>
  <c r="M33" i="1"/>
  <c r="P33" i="1" s="1"/>
  <c r="L33" i="1"/>
  <c r="H33" i="1"/>
  <c r="G33" i="1"/>
  <c r="A33" i="1"/>
  <c r="Q32" i="1"/>
  <c r="P32" i="1"/>
  <c r="M32" i="1"/>
  <c r="L32" i="1"/>
  <c r="H32" i="1"/>
  <c r="G32" i="1"/>
  <c r="A32" i="1"/>
  <c r="Q31" i="1"/>
  <c r="M31" i="1"/>
  <c r="P31" i="1" s="1"/>
  <c r="L31" i="1"/>
  <c r="H31" i="1"/>
  <c r="G31" i="1"/>
  <c r="A31" i="1"/>
  <c r="Q30" i="1"/>
  <c r="P30" i="1"/>
  <c r="M30" i="1"/>
  <c r="L30" i="1"/>
  <c r="H30" i="1"/>
  <c r="G30" i="1"/>
  <c r="A30" i="1"/>
  <c r="Q29" i="1"/>
  <c r="M29" i="1"/>
  <c r="P29" i="1" s="1"/>
  <c r="L29" i="1"/>
  <c r="H29" i="1"/>
  <c r="G29" i="1"/>
  <c r="A29" i="1"/>
  <c r="Q28" i="1"/>
  <c r="P28" i="1"/>
  <c r="M28" i="1"/>
  <c r="L28" i="1"/>
  <c r="H28" i="1"/>
  <c r="G28" i="1"/>
  <c r="A28" i="1"/>
  <c r="Q27" i="1"/>
  <c r="M27" i="1"/>
  <c r="P27" i="1" s="1"/>
  <c r="L27" i="1"/>
  <c r="H27" i="1"/>
  <c r="G27" i="1"/>
  <c r="A27" i="1"/>
  <c r="Q26" i="1"/>
  <c r="P26" i="1"/>
  <c r="M26" i="1"/>
  <c r="L26" i="1"/>
  <c r="H26" i="1"/>
  <c r="G26" i="1"/>
  <c r="A26" i="1"/>
  <c r="Q25" i="1"/>
  <c r="M25" i="1"/>
  <c r="P25" i="1" s="1"/>
  <c r="L25" i="1"/>
  <c r="H25" i="1"/>
  <c r="G25" i="1"/>
  <c r="A25" i="1"/>
  <c r="Q24" i="1"/>
  <c r="P24" i="1"/>
  <c r="M24" i="1"/>
  <c r="L24" i="1"/>
  <c r="H24" i="1"/>
  <c r="G24" i="1"/>
  <c r="A24" i="1"/>
  <c r="Q23" i="1"/>
  <c r="M23" i="1"/>
  <c r="P23" i="1" s="1"/>
  <c r="L23" i="1"/>
  <c r="H23" i="1"/>
  <c r="G23" i="1"/>
  <c r="A23" i="1"/>
  <c r="Q22" i="1"/>
  <c r="P22" i="1"/>
  <c r="M22" i="1"/>
  <c r="L22" i="1"/>
  <c r="H22" i="1"/>
  <c r="G22" i="1"/>
  <c r="A22" i="1"/>
  <c r="Q21" i="1"/>
  <c r="M21" i="1"/>
  <c r="P21" i="1" s="1"/>
  <c r="L21" i="1"/>
  <c r="H21" i="1"/>
  <c r="G21" i="1"/>
  <c r="A21" i="1"/>
  <c r="Q20" i="1"/>
  <c r="P20" i="1"/>
  <c r="M20" i="1"/>
  <c r="L20" i="1"/>
  <c r="H20" i="1"/>
  <c r="G20" i="1"/>
  <c r="A20" i="1"/>
  <c r="Q19" i="1"/>
  <c r="M19" i="1"/>
  <c r="P19" i="1" s="1"/>
  <c r="L19" i="1"/>
  <c r="H19" i="1"/>
  <c r="G19" i="1"/>
  <c r="A19" i="1"/>
  <c r="Q18" i="1"/>
  <c r="M18" i="1"/>
  <c r="P18" i="1" s="1"/>
  <c r="L18" i="1"/>
  <c r="H18" i="1"/>
  <c r="G18" i="1"/>
  <c r="A18" i="1"/>
  <c r="Q17" i="1"/>
  <c r="M17" i="1"/>
  <c r="P17" i="1" s="1"/>
  <c r="L17" i="1"/>
  <c r="H17" i="1"/>
  <c r="G17" i="1"/>
  <c r="A17" i="1"/>
  <c r="Q16" i="1"/>
  <c r="P16" i="1"/>
  <c r="M16" i="1"/>
  <c r="L16" i="1"/>
  <c r="H16" i="1"/>
  <c r="G16" i="1"/>
  <c r="A16" i="1"/>
  <c r="Q15" i="1"/>
  <c r="M15" i="1"/>
  <c r="P15" i="1" s="1"/>
  <c r="L15" i="1"/>
  <c r="H15" i="1"/>
  <c r="G15" i="1"/>
  <c r="A15" i="1"/>
  <c r="L14" i="1"/>
  <c r="M14" i="1" s="1"/>
  <c r="P14" i="1" s="1"/>
  <c r="Q14" i="1" s="1"/>
  <c r="H14" i="1"/>
  <c r="A14" i="1"/>
  <c r="L13" i="1"/>
  <c r="M13" i="1" s="1"/>
  <c r="P13" i="1" s="1"/>
  <c r="Q13" i="1" s="1"/>
  <c r="H13" i="1"/>
  <c r="A13" i="1"/>
  <c r="L12" i="1"/>
  <c r="M12" i="1" s="1"/>
  <c r="P12" i="1" s="1"/>
  <c r="Q12" i="1" s="1"/>
  <c r="H12" i="1"/>
  <c r="A12" i="1"/>
  <c r="L11" i="1"/>
  <c r="M11" i="1" s="1"/>
  <c r="P11" i="1" s="1"/>
  <c r="Q11" i="1" s="1"/>
  <c r="H11" i="1"/>
  <c r="A11" i="1"/>
  <c r="L10" i="1"/>
  <c r="M10" i="1" s="1"/>
  <c r="P10" i="1" s="1"/>
  <c r="Q10" i="1" s="1"/>
  <c r="H10" i="1"/>
  <c r="A10" i="1"/>
  <c r="L9" i="1"/>
  <c r="M9" i="1" s="1"/>
  <c r="P9" i="1" s="1"/>
  <c r="Q9" i="1" s="1"/>
  <c r="H9" i="1"/>
  <c r="A9" i="1"/>
  <c r="L8" i="1"/>
  <c r="M8" i="1" s="1"/>
  <c r="P8" i="1" s="1"/>
  <c r="Q8" i="1" s="1"/>
  <c r="H8" i="1"/>
  <c r="A8" i="1"/>
  <c r="M7" i="1"/>
  <c r="P7" i="1" s="1"/>
  <c r="Q7" i="1" s="1"/>
  <c r="L7" i="1"/>
  <c r="H7" i="1"/>
  <c r="A7" i="1"/>
  <c r="L6" i="1"/>
  <c r="M6" i="1" s="1"/>
  <c r="P6" i="1" s="1"/>
  <c r="Q6" i="1" s="1"/>
  <c r="H6" i="1"/>
  <c r="A6" i="1"/>
  <c r="L5" i="1"/>
  <c r="M5" i="1" s="1"/>
  <c r="H5" i="1"/>
  <c r="A5" i="1"/>
  <c r="E12" i="3" l="1"/>
  <c r="E16" i="3"/>
  <c r="E10" i="3"/>
  <c r="E14" i="3"/>
  <c r="E18" i="3"/>
  <c r="E19" i="3"/>
  <c r="P5" i="1"/>
  <c r="A4" i="3"/>
  <c r="B38" i="1"/>
  <c r="E11" i="3"/>
  <c r="E13" i="3"/>
  <c r="E15" i="3"/>
  <c r="E17" i="3"/>
  <c r="Q5" i="1" l="1"/>
  <c r="E4" i="3"/>
  <c r="B40" i="1"/>
  <c r="B11" i="3" l="1"/>
  <c r="G4" i="3"/>
  <c r="B41" i="1"/>
  <c r="B12" i="3"/>
  <c r="B13" i="3"/>
  <c r="B10" i="3"/>
</calcChain>
</file>

<file path=xl/sharedStrings.xml><?xml version="1.0" encoding="utf-8"?>
<sst xmlns="http://schemas.openxmlformats.org/spreadsheetml/2006/main" count="261" uniqueCount="178">
  <si>
    <t>VENDOR PAYMENT REGISTER</t>
  </si>
  <si>
    <t>Track vendor invoices, due dates, payments, outstanding balances and payment status</t>
  </si>
  <si>
    <t>Sr. No.</t>
  </si>
  <si>
    <t>Payment ID</t>
  </si>
  <si>
    <t>Invoice No.</t>
  </si>
  <si>
    <t>Invoice Date</t>
  </si>
  <si>
    <t>Due Date</t>
  </si>
  <si>
    <t>Vendor ID</t>
  </si>
  <si>
    <t>Vendor Name</t>
  </si>
  <si>
    <t>Category</t>
  </si>
  <si>
    <t>Department</t>
  </si>
  <si>
    <t>Invoice Amount</t>
  </si>
  <si>
    <t>GST %</t>
  </si>
  <si>
    <t>GST Amount</t>
  </si>
  <si>
    <t>Total Payable</t>
  </si>
  <si>
    <t>Payment Date</t>
  </si>
  <si>
    <t>Amount Paid</t>
  </si>
  <si>
    <t>Balance Due</t>
  </si>
  <si>
    <t>Payment Status</t>
  </si>
  <si>
    <t>Payment Method</t>
  </si>
  <si>
    <t>Remarks</t>
  </si>
  <si>
    <t>VP001</t>
  </si>
  <si>
    <t>INV-1001</t>
  </si>
  <si>
    <t>V001</t>
  </si>
  <si>
    <t>Purchase</t>
  </si>
  <si>
    <t>Bank Transfer</t>
  </si>
  <si>
    <t>September raw material</t>
  </si>
  <si>
    <t>VP002</t>
  </si>
  <si>
    <t>INV-1002</t>
  </si>
  <si>
    <t>V002</t>
  </si>
  <si>
    <t>Admin</t>
  </si>
  <si>
    <t>UPI</t>
  </si>
  <si>
    <t>Office stationery</t>
  </si>
  <si>
    <t>VP003</t>
  </si>
  <si>
    <t>INV-1003</t>
  </si>
  <si>
    <t>V003</t>
  </si>
  <si>
    <t>IT</t>
  </si>
  <si>
    <t>NEFT</t>
  </si>
  <si>
    <t>Software support</t>
  </si>
  <si>
    <t>VP004</t>
  </si>
  <si>
    <t>INV-1004</t>
  </si>
  <si>
    <t>V004</t>
  </si>
  <si>
    <t>Operations</t>
  </si>
  <si>
    <t>Transport bill</t>
  </si>
  <si>
    <t>VP005</t>
  </si>
  <si>
    <t>INV-1005</t>
  </si>
  <si>
    <t>V005</t>
  </si>
  <si>
    <t>Cheque</t>
  </si>
  <si>
    <t>Cleaning services</t>
  </si>
  <si>
    <t>VP006</t>
  </si>
  <si>
    <t>INV-1006</t>
  </si>
  <si>
    <t>V006</t>
  </si>
  <si>
    <t>Marketing</t>
  </si>
  <si>
    <t>Campaign invoice pending</t>
  </si>
  <si>
    <t>VP007</t>
  </si>
  <si>
    <t>INV-1007</t>
  </si>
  <si>
    <t>V007</t>
  </si>
  <si>
    <t>Cash</t>
  </si>
  <si>
    <t>Electrical items</t>
  </si>
  <si>
    <t>VP008</t>
  </si>
  <si>
    <t>INV-1008</t>
  </si>
  <si>
    <t>V008</t>
  </si>
  <si>
    <t>RTGS</t>
  </si>
  <si>
    <t>Packaging material</t>
  </si>
  <si>
    <t>VP009</t>
  </si>
  <si>
    <t>INV-1009</t>
  </si>
  <si>
    <t>V009</t>
  </si>
  <si>
    <t>Furniture purchase</t>
  </si>
  <si>
    <t>VP010</t>
  </si>
  <si>
    <t>INV-1010</t>
  </si>
  <si>
    <t>V010</t>
  </si>
  <si>
    <t>Monthly SaaS subscription</t>
  </si>
  <si>
    <t>PAYMENT SUMMARY</t>
  </si>
  <si>
    <t>Total Paid</t>
  </si>
  <si>
    <t>Total Balance Due</t>
  </si>
  <si>
    <t>Pending / Overdue Bills</t>
  </si>
  <si>
    <t>VENDOR MASTER</t>
  </si>
  <si>
    <t>Contact Person</t>
  </si>
  <si>
    <t>Phone</t>
  </si>
  <si>
    <t>Email</t>
  </si>
  <si>
    <t>GSTIN</t>
  </si>
  <si>
    <t>Payment Terms (Days)</t>
  </si>
  <si>
    <t>Bank Account</t>
  </si>
  <si>
    <t>Sharma Industrial Supplies</t>
  </si>
  <si>
    <t>Rakesh Sharma</t>
  </si>
  <si>
    <t>9876543210</t>
  </si>
  <si>
    <t>rakesh@sharmasupplies.com</t>
  </si>
  <si>
    <t>23ABCDE1234F1Z5</t>
  </si>
  <si>
    <t>Raw Materials</t>
  </si>
  <si>
    <t>XXXXXX1024</t>
  </si>
  <si>
    <t>Regular supplier</t>
  </si>
  <si>
    <t>Gupta Office Solutions</t>
  </si>
  <si>
    <t>Neha Gupta</t>
  </si>
  <si>
    <t>9812345678</t>
  </si>
  <si>
    <t>neha@guptaoffice.com</t>
  </si>
  <si>
    <t>23BCDEF2345G1Z6</t>
  </si>
  <si>
    <t>Office Supplies</t>
  </si>
  <si>
    <t>XXXXXX2187</t>
  </si>
  <si>
    <t>Monthly billing</t>
  </si>
  <si>
    <t>TechServe Systems</t>
  </si>
  <si>
    <t>Amit Verma</t>
  </si>
  <si>
    <t>9898989898</t>
  </si>
  <si>
    <t>amit@techserve.in</t>
  </si>
  <si>
    <t>23CDEFG3456H1Z7</t>
  </si>
  <si>
    <t>IT &amp; Software</t>
  </si>
  <si>
    <t>XXXXXX3345</t>
  </si>
  <si>
    <t>Annual support vendor</t>
  </si>
  <si>
    <t>Reliable Logistics</t>
  </si>
  <si>
    <t>Sanjay Patel</t>
  </si>
  <si>
    <t>9765432109</t>
  </si>
  <si>
    <t>sanjay@reliablelogistics.in</t>
  </si>
  <si>
    <t>23DEFGH4567J1Z8</t>
  </si>
  <si>
    <t>Logistics</t>
  </si>
  <si>
    <t>XXXXXX4478</t>
  </si>
  <si>
    <t>Transport services</t>
  </si>
  <si>
    <t>CleanCare Services</t>
  </si>
  <si>
    <t>Pooja Singh</t>
  </si>
  <si>
    <t>9823456712</t>
  </si>
  <si>
    <t>pooja@cleancare.in</t>
  </si>
  <si>
    <t>23EFGHI5678K1Z9</t>
  </si>
  <si>
    <t>Maintenance</t>
  </si>
  <si>
    <t>XXXXXX5512</t>
  </si>
  <si>
    <t>Facility services</t>
  </si>
  <si>
    <t>Bright Marketing Hub</t>
  </si>
  <si>
    <t>Vikas Jain</t>
  </si>
  <si>
    <t>9901234567</t>
  </si>
  <si>
    <t>vikas@brightmarketing.in</t>
  </si>
  <si>
    <t>23FGHIJ6789L1ZA</t>
  </si>
  <si>
    <t>XXXXXX6634</t>
  </si>
  <si>
    <t>Campaign vendor</t>
  </si>
  <si>
    <t>Metro Electricals</t>
  </si>
  <si>
    <t>Manoj Yadav</t>
  </si>
  <si>
    <t>9755551234</t>
  </si>
  <si>
    <t>manoj@metroelectricals.in</t>
  </si>
  <si>
    <t>23GHIJK7890M1ZB</t>
  </si>
  <si>
    <t>Utilities</t>
  </si>
  <si>
    <t>XXXXXX7741</t>
  </si>
  <si>
    <t>Electrical materials</t>
  </si>
  <si>
    <t>FreshPack Traders</t>
  </si>
  <si>
    <t>Karan Mehta</t>
  </si>
  <si>
    <t>9834567890</t>
  </si>
  <si>
    <t>karan@freshpack.in</t>
  </si>
  <si>
    <t>23HIJKL8901N1ZC</t>
  </si>
  <si>
    <t>XXXXXX8856</t>
  </si>
  <si>
    <t>Packaging supplier</t>
  </si>
  <si>
    <t>OfficePro Furniture</t>
  </si>
  <si>
    <t>Ritu Malhotra</t>
  </si>
  <si>
    <t>9871234500</t>
  </si>
  <si>
    <t>ritu@officepro.in</t>
  </si>
  <si>
    <t>23IJKLM9012P1ZD</t>
  </si>
  <si>
    <t>XXXXXX9923</t>
  </si>
  <si>
    <t>Furniture supplier</t>
  </si>
  <si>
    <t>CloudWorks Software</t>
  </si>
  <si>
    <t>Arjun Kapoor</t>
  </si>
  <si>
    <t>9800012345</t>
  </si>
  <si>
    <t>arjun@cloudworks.in</t>
  </si>
  <si>
    <t>23JKLMN0123Q1ZE</t>
  </si>
  <si>
    <t>XXXXXX1109</t>
  </si>
  <si>
    <t>SaaS subscriptions</t>
  </si>
  <si>
    <t>VENDOR PAYMENT DASHBOARD</t>
  </si>
  <si>
    <t>Bills Overdue</t>
  </si>
  <si>
    <t>Vendor-wise Balance Due</t>
  </si>
  <si>
    <t>Status</t>
  </si>
  <si>
    <t>Count</t>
  </si>
  <si>
    <t>Vendor</t>
  </si>
  <si>
    <t>Paid</t>
  </si>
  <si>
    <t>Pending</t>
  </si>
  <si>
    <t>Partially Paid</t>
  </si>
  <si>
    <t>Overdue</t>
  </si>
  <si>
    <t>Payment Methods</t>
  </si>
  <si>
    <t>Categories</t>
  </si>
  <si>
    <t>Departments</t>
  </si>
  <si>
    <t>GST Rates</t>
  </si>
  <si>
    <t>Accounts</t>
  </si>
  <si>
    <t>Services</t>
  </si>
  <si>
    <t>Cancelled</t>
  </si>
  <si>
    <t>Credit Card</t>
  </si>
  <si>
    <t>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</si>
</sst>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dd\-mmm\-yyyy"/>
    <numFmt numFmtId="166" formatCode="\₹#,##0.00"/>
    <numFmt numFmtId="167" formatCode="\₹#,##0"/>
  </numFmts>
  <fonts count="10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8"/>
      <color rgb="FFFFFFFF"/>
      <name val="Calibri"/>
    </font>
    <font>
      <i/>
      <sz val="11"/>
      <color rgb="FF595959"/>
      <name val="Calibri"/>
    </font>
    <font>
      <b/>
      <sz val="14"/>
      <color rgb="FFFFFFFF"/>
      <name val="Calibri"/>
    </font>
    <font>
      <b/>
      <sz val="11"/>
      <name val="Calibri"/>
    </font>
    <font>
      <b/>
      <sz val="20"/>
      <color rgb="FFFFFFFF"/>
      <name val="Calibri"/>
    </font>
    <font>
      <b/>
      <sz val="16"/>
      <name val="Calibri"/>
    </font>
    <font>
      <b/>
      <sz val="13"/>
      <color rgb="FFFFFFFF"/>
      <name val="Calibri"/>
    </font>
    <font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D9EAF7"/>
      </patternFill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165" fontId="0" fillId="0" borderId="1" xfId="0" applyNumberFormat="1" applyBorder="1" applyAlignment="1">
      <alignment vertical="center" wrapText="1"/>
    </xf>
    <xf numFmtId="166" fontId="0" fillId="0" borderId="1" xfId="0" applyNumberFormat="1" applyBorder="1" applyAlignment="1">
      <alignment vertical="center" wrapText="1"/>
    </xf>
    <xf numFmtId="9" fontId="0" fillId="0" borderId="1" xfId="0" applyNumberFormat="1" applyBorder="1" applyAlignment="1">
      <alignment vertical="center" wrapText="1"/>
    </xf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9" fontId="0" fillId="0" borderId="1" xfId="0" applyNumberFormat="1" applyBorder="1"/>
    <xf numFmtId="0" fontId="5" fillId="4" borderId="1" xfId="0" applyFont="1" applyFill="1" applyBorder="1"/>
    <xf numFmtId="166" fontId="5" fillId="4" borderId="1" xfId="0" applyNumberFormat="1" applyFont="1" applyFill="1" applyBorder="1"/>
    <xf numFmtId="1" fontId="5" fillId="4" borderId="1" xfId="0" applyNumberFormat="1" applyFont="1" applyFill="1" applyBorder="1"/>
    <xf numFmtId="0" fontId="0" fillId="0" borderId="1" xfId="0" applyBorder="1" applyAlignment="1">
      <alignment wrapText="1"/>
    </xf>
    <xf numFmtId="0" fontId="8" fillId="2" borderId="0" xfId="0" applyFont="1" applyFill="1"/>
    <xf numFmtId="0" fontId="1" fillId="3" borderId="0" xfId="0" applyFont="1" applyFill="1"/>
    <xf numFmtId="167" fontId="0" fillId="0" borderId="1" xfId="0" applyNumberFormat="1" applyBorder="1"/>
    <xf numFmtId="0" fontId="1" fillId="2" borderId="0" xfId="0" applyFont="1" applyFill="1"/>
    <xf numFmtId="9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/>
    <xf numFmtId="0" fontId="4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7" fontId="7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9" fillId="5" borderId="0" xfId="0" applyFont="1" applyFill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2" xfId="0" applyBorder="1"/>
  </cellXfs>
  <cellStyles count="1">
    <cellStyle name="Normal" xfId="0" builtinId="0"/>
  </cellStyles>
  <dxfs count="4">
    <dxf>
      <font>
        <strike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rgb="FFFCE4D6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E2F0D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Payment Status Distribution</a:t>
            </a:r>
          </a:p>
        </c:rich>
      </c:tx>
      <c:overlay val="1"/>
    </c:title>
    <c:autoTitleDeleted val="0"/>
    <c:plotArea>
      <c:layout/>
      <c:pieChart>
        <c:varyColors val="1"/>
        <c:ser>
          <c:idx val="0"/>
          <c:order val="0"/>
          <c:tx>
            <c:strRef>
              <c:f>Dashboard!$B$9</c:f>
              <c:strCache>
                <c:ptCount val="1"/>
                <c:pt idx="0">
                  <c:v>Count</c:v>
                </c:pt>
              </c:strCache>
            </c:strRef>
          </c:tx>
          <c:spPr>
            <a:ln>
              <a:prstDash val="solid"/>
            </a:ln>
          </c:spPr>
          <c:cat>
            <c:strRef>
              <c:f>Dashboard!$A$10:$A$13</c:f>
              <c:strCache>
                <c:ptCount val="4"/>
                <c:pt idx="0">
                  <c:v>Paid</c:v>
                </c:pt>
                <c:pt idx="1">
                  <c:v>Pending</c:v>
                </c:pt>
                <c:pt idx="2">
                  <c:v>Partially Paid</c:v>
                </c:pt>
                <c:pt idx="3">
                  <c:v>Overdue</c:v>
                </c:pt>
              </c:strCache>
            </c:strRef>
          </c:cat>
          <c:val>
            <c:numRef>
              <c:f>Dashboard!$B$10:$B$13</c:f>
              <c:numCache>
                <c:formatCode>General</c:formatCode>
                <c:ptCount val="4"/>
                <c:pt idx="0">
                  <c:v>3</c:v>
                </c:pt>
                <c:pt idx="1">
                  <c:v>1</c:v>
                </c:pt>
                <c:pt idx="2">
                  <c:v>0</c:v>
                </c:pt>
                <c:pt idx="3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E3-4A39-9304-C9213FEBAC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51055666666666666"/>
          <c:y val="0.22198174603174609"/>
          <c:w val="0.24602666666666667"/>
          <c:h val="0.36452857142857142"/>
        </c:manualLayout>
      </c:layout>
      <c:overlay val="1"/>
      <c:txPr>
        <a:bodyPr/>
        <a:lstStyle/>
        <a:p>
          <a:pPr>
            <a:defRPr>
              <a:solidFill>
                <a:schemeClr val="bg1"/>
              </a:solidFill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Outstanding Balance by Vendor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Dashboard!$E$9</c:f>
              <c:strCache>
                <c:ptCount val="1"/>
                <c:pt idx="0">
                  <c:v>Balance Due</c:v>
                </c:pt>
              </c:strCache>
            </c:strRef>
          </c:tx>
          <c:invertIfNegative val="1"/>
          <c:dPt>
            <c:idx val="0"/>
            <c:invertIfNegative val="1"/>
            <c:bubble3D val="0"/>
            <c:spPr>
              <a:noFill/>
              <a:ln w="9525" cap="flat" cmpd="sng" algn="ctr">
                <a:solidFill>
                  <a:schemeClr val="accent1"/>
                </a:solidFill>
                <a:miter lim="800000"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dPt>
          <c:dPt>
            <c:idx val="1"/>
            <c:invertIfNegative val="1"/>
            <c:bubble3D val="0"/>
            <c:spPr>
              <a:noFill/>
              <a:ln w="9525" cap="flat" cmpd="sng" algn="ctr">
                <a:solidFill>
                  <a:schemeClr val="accent2"/>
                </a:solidFill>
                <a:miter lim="800000"/>
              </a:ln>
              <a:effectLst>
                <a:glow rad="63500">
                  <a:schemeClr val="accent2">
                    <a:satMod val="175000"/>
                    <a:alpha val="25000"/>
                  </a:schemeClr>
                </a:glow>
              </a:effectLst>
            </c:spPr>
          </c:dPt>
          <c:dPt>
            <c:idx val="2"/>
            <c:invertIfNegative val="1"/>
            <c:bubble3D val="0"/>
            <c:spPr>
              <a:noFill/>
              <a:ln w="9525" cap="flat" cmpd="sng" algn="ctr">
                <a:solidFill>
                  <a:schemeClr val="accent3"/>
                </a:solidFill>
                <a:miter lim="800000"/>
              </a:ln>
              <a:effectLst>
                <a:glow rad="63500">
                  <a:schemeClr val="accent3">
                    <a:satMod val="175000"/>
                    <a:alpha val="25000"/>
                  </a:schemeClr>
                </a:glow>
              </a:effectLst>
            </c:spPr>
          </c:dPt>
          <c:dPt>
            <c:idx val="3"/>
            <c:invertIfNegative val="1"/>
            <c:bubble3D val="0"/>
            <c:spPr>
              <a:noFill/>
              <a:ln w="9525" cap="flat" cmpd="sng" algn="ctr">
                <a:solidFill>
                  <a:schemeClr val="accent4"/>
                </a:solidFill>
                <a:miter lim="800000"/>
              </a:ln>
              <a:effectLst>
                <a:glow rad="63500">
                  <a:schemeClr val="accent4">
                    <a:satMod val="175000"/>
                    <a:alpha val="25000"/>
                  </a:schemeClr>
                </a:glow>
              </a:effectLst>
            </c:spPr>
          </c:dPt>
          <c:dPt>
            <c:idx val="4"/>
            <c:invertIfNegative val="1"/>
            <c:bubble3D val="0"/>
            <c:spPr>
              <a:noFill/>
              <a:ln w="9525" cap="flat" cmpd="sng" algn="ctr">
                <a:solidFill>
                  <a:schemeClr val="accent5"/>
                </a:solidFill>
                <a:miter lim="800000"/>
              </a:ln>
              <a:effectLst>
                <a:glow rad="63500">
                  <a:schemeClr val="accent5">
                    <a:satMod val="175000"/>
                    <a:alpha val="25000"/>
                  </a:schemeClr>
                </a:glow>
              </a:effectLst>
            </c:spPr>
          </c:dPt>
          <c:dPt>
            <c:idx val="5"/>
            <c:invertIfNegative val="1"/>
            <c:bubble3D val="0"/>
            <c:spPr>
              <a:noFill/>
              <a:ln w="9525" cap="flat" cmpd="sng" algn="ctr">
                <a:solidFill>
                  <a:schemeClr val="accent6"/>
                </a:solidFill>
                <a:miter lim="800000"/>
              </a:ln>
              <a:effectLst>
                <a:glow rad="63500">
                  <a:schemeClr val="accent6">
                    <a:satMod val="175000"/>
                    <a:alpha val="25000"/>
                  </a:schemeClr>
                </a:glow>
              </a:effectLst>
            </c:spPr>
          </c:dPt>
          <c:dPt>
            <c:idx val="6"/>
            <c:invertIfNegative val="1"/>
            <c:bubble3D val="0"/>
            <c:spPr>
              <a:noFill/>
              <a:ln w="9525" cap="flat" cmpd="sng" algn="ctr">
                <a:solidFill>
                  <a:schemeClr val="accent1">
                    <a:lumMod val="60000"/>
                  </a:schemeClr>
                </a:solidFill>
                <a:miter lim="800000"/>
              </a:ln>
              <a:effectLst>
                <a:glow rad="63500">
                  <a:schemeClr val="accent1">
                    <a:lumMod val="60000"/>
                    <a:satMod val="175000"/>
                    <a:alpha val="25000"/>
                  </a:schemeClr>
                </a:glow>
              </a:effectLst>
            </c:spPr>
          </c:dPt>
          <c:dPt>
            <c:idx val="7"/>
            <c:invertIfNegative val="1"/>
            <c:bubble3D val="0"/>
            <c:spPr>
              <a:noFill/>
              <a:ln w="9525" cap="flat" cmpd="sng" algn="ctr">
                <a:solidFill>
                  <a:schemeClr val="accent2">
                    <a:lumMod val="60000"/>
                  </a:schemeClr>
                </a:solidFill>
                <a:miter lim="800000"/>
              </a:ln>
              <a:effectLst>
                <a:glow rad="63500">
                  <a:schemeClr val="accent2">
                    <a:lumMod val="60000"/>
                    <a:satMod val="175000"/>
                    <a:alpha val="25000"/>
                  </a:schemeClr>
                </a:glow>
              </a:effectLst>
            </c:spPr>
          </c:dPt>
          <c:dPt>
            <c:idx val="8"/>
            <c:invertIfNegative val="1"/>
            <c:bubble3D val="0"/>
            <c:spPr>
              <a:noFill/>
              <a:ln w="9525" cap="flat" cmpd="sng" algn="ctr">
                <a:solidFill>
                  <a:schemeClr val="accent3">
                    <a:lumMod val="60000"/>
                  </a:schemeClr>
                </a:solidFill>
                <a:miter lim="800000"/>
              </a:ln>
              <a:effectLst>
                <a:glow rad="63500">
                  <a:schemeClr val="accent3">
                    <a:lumMod val="60000"/>
                    <a:satMod val="175000"/>
                    <a:alpha val="25000"/>
                  </a:schemeClr>
                </a:glow>
              </a:effectLst>
            </c:spPr>
          </c:dPt>
          <c:dPt>
            <c:idx val="9"/>
            <c:invertIfNegative val="1"/>
            <c:bubble3D val="0"/>
            <c:spPr>
              <a:noFill/>
              <a:ln w="9525" cap="flat" cmpd="sng" algn="ctr">
                <a:solidFill>
                  <a:schemeClr val="accent4">
                    <a:lumMod val="60000"/>
                  </a:schemeClr>
                </a:solidFill>
                <a:miter lim="800000"/>
              </a:ln>
              <a:effectLst>
                <a:glow rad="63500">
                  <a:schemeClr val="accent4">
                    <a:lumMod val="60000"/>
                    <a:satMod val="175000"/>
                    <a:alpha val="25000"/>
                  </a:schemeClr>
                </a:glow>
              </a:effectLst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Dashboard!$D$10:$D$19</c:f>
              <c:strCache>
                <c:ptCount val="10"/>
                <c:pt idx="0">
                  <c:v>Sharma Industrial Supplies</c:v>
                </c:pt>
                <c:pt idx="1">
                  <c:v>Gupta Office Solutions</c:v>
                </c:pt>
                <c:pt idx="2">
                  <c:v>TechServe Systems</c:v>
                </c:pt>
                <c:pt idx="3">
                  <c:v>Reliable Logistics</c:v>
                </c:pt>
                <c:pt idx="4">
                  <c:v>CleanCare Services</c:v>
                </c:pt>
                <c:pt idx="5">
                  <c:v>Bright Marketing Hub</c:v>
                </c:pt>
                <c:pt idx="6">
                  <c:v>Metro Electricals</c:v>
                </c:pt>
                <c:pt idx="7">
                  <c:v>FreshPack Traders</c:v>
                </c:pt>
                <c:pt idx="8">
                  <c:v>OfficePro Furniture</c:v>
                </c:pt>
                <c:pt idx="9">
                  <c:v>CloudWorks Software</c:v>
                </c:pt>
              </c:strCache>
            </c:strRef>
          </c:cat>
          <c:val>
            <c:numRef>
              <c:f>Dashboard!$E$10:$E$19</c:f>
              <c:numCache>
                <c:formatCode>\₹#,##0</c:formatCode>
                <c:ptCount val="10"/>
                <c:pt idx="0">
                  <c:v>29500</c:v>
                </c:pt>
                <c:pt idx="1">
                  <c:v>1180</c:v>
                </c:pt>
                <c:pt idx="2">
                  <c:v>0</c:v>
                </c:pt>
                <c:pt idx="3">
                  <c:v>3150</c:v>
                </c:pt>
                <c:pt idx="4">
                  <c:v>2360</c:v>
                </c:pt>
                <c:pt idx="5">
                  <c:v>70800</c:v>
                </c:pt>
                <c:pt idx="6">
                  <c:v>1180</c:v>
                </c:pt>
                <c:pt idx="7">
                  <c:v>0</c:v>
                </c:pt>
                <c:pt idx="8">
                  <c:v>0</c:v>
                </c:pt>
                <c:pt idx="9">
                  <c:v>41300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38-4E2B-BE8D-455C250CB59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overlap val="-50"/>
        <c:axId val="10"/>
        <c:axId val="100"/>
      </c:barChart>
      <c:catAx>
        <c:axId val="10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dk1">
                      <a:lumMod val="65000"/>
                      <a:lumOff val="35000"/>
                    </a:schemeClr>
                  </a:gs>
                  <a:gs pos="100000">
                    <a:schemeClr val="dk1">
                      <a:lumMod val="75000"/>
                      <a:lumOff val="25000"/>
                    </a:schemeClr>
                  </a:gs>
                </a:gsLst>
                <a:lin ang="108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0">
                    <a:schemeClr val="dk1">
                      <a:lumMod val="65000"/>
                      <a:lumOff val="35000"/>
                    </a:schemeClr>
                  </a:gs>
                  <a:gs pos="100000">
                    <a:schemeClr val="dk1">
                      <a:lumMod val="75000"/>
                      <a:lumOff val="25000"/>
                    </a:schemeClr>
                  </a:gs>
                </a:gsLst>
                <a:lin ang="10800000" scaled="0"/>
              </a:gradFill>
              <a:round/>
            </a:ln>
            <a:effectLst/>
          </c:spPr>
        </c:majorGridlines>
        <c:numFmt formatCode="\₹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9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dk1">
                <a:lumMod val="65000"/>
                <a:lumOff val="35000"/>
              </a:schemeClr>
            </a:gs>
            <a:gs pos="100000">
              <a:schemeClr val="dk1">
                <a:lumMod val="75000"/>
                <a:lumOff val="25000"/>
              </a:schemeClr>
            </a:gs>
          </a:gsLst>
          <a:lin ang="10800000" scaled="0"/>
        </a:gradFill>
        <a:round/>
      </a:ln>
      <a:effectLst/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392546</xdr:colOff>
      <xdr:row>22</xdr:row>
      <xdr:rowOff>46183</xdr:rowOff>
    </xdr:from>
    <xdr:ext cx="360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323273</xdr:colOff>
      <xdr:row>21</xdr:row>
      <xdr:rowOff>92363</xdr:rowOff>
    </xdr:from>
    <xdr:ext cx="4680000" cy="288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VendorPaymentTable" displayName="VendorPaymentTable" ref="A4:S34" headerRowDxfId="0">
  <autoFilter ref="A4:S34" xr:uid="{00000000-0009-0000-0100-000001000000}"/>
  <tableColumns count="19">
    <tableColumn id="1" xr3:uid="{00000000-0010-0000-0000-000001000000}" name="Sr. No."/>
    <tableColumn id="2" xr3:uid="{00000000-0010-0000-0000-000002000000}" name="Payment ID"/>
    <tableColumn id="3" xr3:uid="{00000000-0010-0000-0000-000003000000}" name="Invoice No."/>
    <tableColumn id="4" xr3:uid="{00000000-0010-0000-0000-000004000000}" name="Invoice Date"/>
    <tableColumn id="5" xr3:uid="{00000000-0010-0000-0000-000005000000}" name="Due Date"/>
    <tableColumn id="6" xr3:uid="{00000000-0010-0000-0000-000006000000}" name="Vendor ID"/>
    <tableColumn id="7" xr3:uid="{00000000-0010-0000-0000-000007000000}" name="Vendor Name"/>
    <tableColumn id="8" xr3:uid="{00000000-0010-0000-0000-000008000000}" name="Category"/>
    <tableColumn id="9" xr3:uid="{00000000-0010-0000-0000-000009000000}" name="Department"/>
    <tableColumn id="10" xr3:uid="{00000000-0010-0000-0000-00000A000000}" name="Invoice Amount"/>
    <tableColumn id="11" xr3:uid="{00000000-0010-0000-0000-00000B000000}" name="GST %"/>
    <tableColumn id="12" xr3:uid="{00000000-0010-0000-0000-00000C000000}" name="GST Amount"/>
    <tableColumn id="13" xr3:uid="{00000000-0010-0000-0000-00000D000000}" name="Total Payable"/>
    <tableColumn id="14" xr3:uid="{00000000-0010-0000-0000-00000E000000}" name="Payment Date"/>
    <tableColumn id="15" xr3:uid="{00000000-0010-0000-0000-00000F000000}" name="Amount Paid"/>
    <tableColumn id="16" xr3:uid="{00000000-0010-0000-0000-000010000000}" name="Balance Due"/>
    <tableColumn id="17" xr3:uid="{00000000-0010-0000-0000-000011000000}" name="Payment Status"/>
    <tableColumn id="18" xr3:uid="{00000000-0010-0000-0000-000012000000}" name="Payment Method"/>
    <tableColumn id="19" xr3:uid="{00000000-0010-0000-0000-000013000000}" name="Remarks"/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VendorMasterTable" displayName="VendorMasterTable" ref="A3:J13">
  <autoFilter ref="A3:J13" xr:uid="{00000000-0009-0000-0100-000002000000}"/>
  <tableColumns count="10">
    <tableColumn id="1" xr3:uid="{00000000-0010-0000-0100-000001000000}" name="Vendor ID"/>
    <tableColumn id="2" xr3:uid="{00000000-0010-0000-0100-000002000000}" name="Vendor Name"/>
    <tableColumn id="3" xr3:uid="{00000000-0010-0000-0100-000003000000}" name="Contact Person"/>
    <tableColumn id="4" xr3:uid="{00000000-0010-0000-0100-000004000000}" name="Phone"/>
    <tableColumn id="5" xr3:uid="{00000000-0010-0000-0100-000005000000}" name="Email"/>
    <tableColumn id="6" xr3:uid="{00000000-0010-0000-0100-000006000000}" name="GSTIN"/>
    <tableColumn id="7" xr3:uid="{00000000-0010-0000-0100-000007000000}" name="Category"/>
    <tableColumn id="8" xr3:uid="{00000000-0010-0000-0100-000008000000}" name="Payment Terms (Days)"/>
    <tableColumn id="9" xr3:uid="{00000000-0010-0000-0100-000009000000}" name="Bank Account"/>
    <tableColumn id="10" xr3:uid="{00000000-0010-0000-0100-00000A000000}" name="Remark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1"/>
  <sheetViews>
    <sheetView showGridLines="0" zoomScale="55" zoomScaleNormal="55" workbookViewId="0">
      <pane ySplit="4" topLeftCell="A5" activePane="bottomLeft" state="frozen"/>
      <selection pane="bottomLeft" activeCell="G5" sqref="G5:G14"/>
    </sheetView>
  </sheetViews>
  <sheetFormatPr defaultRowHeight="14.5" x14ac:dyDescent="0.35"/>
  <cols>
    <col min="1" max="1" width="9" customWidth="1"/>
    <col min="2" max="2" width="12" customWidth="1"/>
    <col min="3" max="5" width="14" customWidth="1"/>
    <col min="6" max="6" width="11" customWidth="1"/>
    <col min="7" max="7" width="28" customWidth="1"/>
    <col min="8" max="8" width="20" customWidth="1"/>
    <col min="9" max="9" width="14" customWidth="1"/>
    <col min="10" max="10" width="16" customWidth="1"/>
    <col min="11" max="11" width="10" customWidth="1"/>
    <col min="12" max="12" width="16" customWidth="1"/>
    <col min="13" max="13" width="17" customWidth="1"/>
    <col min="14" max="14" width="14" customWidth="1"/>
    <col min="15" max="16" width="16" customWidth="1"/>
    <col min="17" max="18" width="18" customWidth="1"/>
    <col min="19" max="19" width="28" customWidth="1"/>
  </cols>
  <sheetData>
    <row r="1" spans="1:19" ht="32" customHeight="1" x14ac:dyDescent="0.55000000000000004">
      <c r="A1" s="22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x14ac:dyDescent="0.35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4" spans="1:19" s="27" customFormat="1" ht="40" customHeight="1" x14ac:dyDescent="0.35">
      <c r="A4" s="27" t="s">
        <v>2</v>
      </c>
      <c r="B4" s="27" t="s">
        <v>3</v>
      </c>
      <c r="C4" s="27" t="s">
        <v>4</v>
      </c>
      <c r="D4" s="27" t="s">
        <v>5</v>
      </c>
      <c r="E4" s="27" t="s">
        <v>6</v>
      </c>
      <c r="F4" s="27" t="s">
        <v>7</v>
      </c>
      <c r="G4" s="27" t="s">
        <v>8</v>
      </c>
      <c r="H4" s="27" t="s">
        <v>9</v>
      </c>
      <c r="I4" s="27" t="s">
        <v>10</v>
      </c>
      <c r="J4" s="27" t="s">
        <v>11</v>
      </c>
      <c r="K4" s="27" t="s">
        <v>12</v>
      </c>
      <c r="L4" s="27" t="s">
        <v>13</v>
      </c>
      <c r="M4" s="27" t="s">
        <v>14</v>
      </c>
      <c r="N4" s="27" t="s">
        <v>15</v>
      </c>
      <c r="O4" s="27" t="s">
        <v>16</v>
      </c>
      <c r="P4" s="27" t="s">
        <v>17</v>
      </c>
      <c r="Q4" s="27" t="s">
        <v>18</v>
      </c>
      <c r="R4" s="27" t="s">
        <v>19</v>
      </c>
      <c r="S4" s="27" t="s">
        <v>20</v>
      </c>
    </row>
    <row r="5" spans="1:19" x14ac:dyDescent="0.35">
      <c r="A5" s="2">
        <f t="shared" ref="A5:A34" si="0">IF(C5="","",ROW()-4)</f>
        <v>1</v>
      </c>
      <c r="B5" s="2" t="s">
        <v>21</v>
      </c>
      <c r="C5" s="2" t="s">
        <v>22</v>
      </c>
      <c r="D5" s="3">
        <v>46266</v>
      </c>
      <c r="E5" s="3">
        <v>46296</v>
      </c>
      <c r="F5" s="2" t="s">
        <v>23</v>
      </c>
      <c r="G5" s="13" t="s">
        <v>83</v>
      </c>
      <c r="H5" s="2" t="str">
        <f ca="1">IFERROR(_xludf.XLOOKUP(F5,'Vendor Master'!$A$4:$A$13,'Vendor Master'!$G$4:$G$13,""),"")</f>
        <v/>
      </c>
      <c r="I5" s="2" t="s">
        <v>24</v>
      </c>
      <c r="J5" s="4">
        <v>150000</v>
      </c>
      <c r="K5" s="5">
        <v>0.18</v>
      </c>
      <c r="L5" s="4">
        <f t="shared" ref="L5:L14" si="1">J5*K5</f>
        <v>27000</v>
      </c>
      <c r="M5" s="4">
        <f t="shared" ref="M5:M14" si="2">J5+L5</f>
        <v>177000</v>
      </c>
      <c r="N5" s="3">
        <v>46293</v>
      </c>
      <c r="O5" s="4">
        <v>147500</v>
      </c>
      <c r="P5" s="4">
        <f t="shared" ref="P5:P14" si="3">M5-O5</f>
        <v>29500</v>
      </c>
      <c r="Q5" s="2" t="str">
        <f t="shared" ref="Q5:Q14" ca="1" si="4">IF(P5&lt;=0,"Paid",IF(TODAY()&gt;E5,"Overdue",IF(O5&gt;0,"Partially Paid","Pending")))</f>
        <v>Overdue</v>
      </c>
      <c r="R5" s="2" t="s">
        <v>25</v>
      </c>
      <c r="S5" s="2" t="s">
        <v>26</v>
      </c>
    </row>
    <row r="6" spans="1:19" x14ac:dyDescent="0.35">
      <c r="A6" s="2">
        <f t="shared" si="0"/>
        <v>2</v>
      </c>
      <c r="B6" s="2" t="s">
        <v>27</v>
      </c>
      <c r="C6" s="2" t="s">
        <v>28</v>
      </c>
      <c r="D6" s="3">
        <v>46270</v>
      </c>
      <c r="E6" s="3">
        <v>46285</v>
      </c>
      <c r="F6" s="2" t="s">
        <v>29</v>
      </c>
      <c r="G6" s="13" t="s">
        <v>91</v>
      </c>
      <c r="H6" s="2" t="str">
        <f ca="1">IFERROR(_xludf.XLOOKUP(F6,'Vendor Master'!$A$4:$A$13,'Vendor Master'!$G$4:$G$13,""),"")</f>
        <v/>
      </c>
      <c r="I6" s="2" t="s">
        <v>30</v>
      </c>
      <c r="J6" s="4">
        <v>25000</v>
      </c>
      <c r="K6" s="5">
        <v>0.18</v>
      </c>
      <c r="L6" s="4">
        <f t="shared" si="1"/>
        <v>4500</v>
      </c>
      <c r="M6" s="4">
        <f t="shared" si="2"/>
        <v>29500</v>
      </c>
      <c r="N6" s="3">
        <v>46283</v>
      </c>
      <c r="O6" s="4">
        <v>28320</v>
      </c>
      <c r="P6" s="4">
        <f t="shared" si="3"/>
        <v>1180</v>
      </c>
      <c r="Q6" s="2" t="str">
        <f t="shared" ca="1" si="4"/>
        <v>Overdue</v>
      </c>
      <c r="R6" s="2" t="s">
        <v>31</v>
      </c>
      <c r="S6" s="2" t="s">
        <v>32</v>
      </c>
    </row>
    <row r="7" spans="1:19" x14ac:dyDescent="0.35">
      <c r="A7" s="2">
        <f t="shared" si="0"/>
        <v>3</v>
      </c>
      <c r="B7" s="2" t="s">
        <v>33</v>
      </c>
      <c r="C7" s="2" t="s">
        <v>34</v>
      </c>
      <c r="D7" s="3">
        <v>46275</v>
      </c>
      <c r="E7" s="3">
        <v>46305</v>
      </c>
      <c r="F7" s="2" t="s">
        <v>35</v>
      </c>
      <c r="G7" s="13" t="s">
        <v>99</v>
      </c>
      <c r="H7" s="2" t="str">
        <f ca="1">IFERROR(_xludf.XLOOKUP(F7,'Vendor Master'!$A$4:$A$13,'Vendor Master'!$G$4:$G$13,""),"")</f>
        <v/>
      </c>
      <c r="I7" s="2" t="s">
        <v>36</v>
      </c>
      <c r="J7" s="4">
        <v>45000</v>
      </c>
      <c r="K7" s="5">
        <v>0.18</v>
      </c>
      <c r="L7" s="4">
        <f t="shared" si="1"/>
        <v>8100</v>
      </c>
      <c r="M7" s="4">
        <f t="shared" si="2"/>
        <v>53100</v>
      </c>
      <c r="N7" s="3">
        <v>46297</v>
      </c>
      <c r="O7" s="4">
        <v>53100</v>
      </c>
      <c r="P7" s="4">
        <f t="shared" si="3"/>
        <v>0</v>
      </c>
      <c r="Q7" s="2" t="str">
        <f t="shared" ca="1" si="4"/>
        <v>Paid</v>
      </c>
      <c r="R7" s="2" t="s">
        <v>37</v>
      </c>
      <c r="S7" s="2" t="s">
        <v>38</v>
      </c>
    </row>
    <row r="8" spans="1:19" x14ac:dyDescent="0.35">
      <c r="A8" s="2">
        <f t="shared" si="0"/>
        <v>4</v>
      </c>
      <c r="B8" s="2" t="s">
        <v>39</v>
      </c>
      <c r="C8" s="2" t="s">
        <v>40</v>
      </c>
      <c r="D8" s="3">
        <v>46280</v>
      </c>
      <c r="E8" s="3">
        <v>46300</v>
      </c>
      <c r="F8" s="2" t="s">
        <v>41</v>
      </c>
      <c r="G8" s="13" t="s">
        <v>107</v>
      </c>
      <c r="H8" s="2" t="str">
        <f ca="1">IFERROR(_xludf.XLOOKUP(F8,'Vendor Master'!$A$4:$A$13,'Vendor Master'!$G$4:$G$13,""),"")</f>
        <v/>
      </c>
      <c r="I8" s="2" t="s">
        <v>42</v>
      </c>
      <c r="J8" s="4">
        <v>35000</v>
      </c>
      <c r="K8" s="5">
        <v>0.05</v>
      </c>
      <c r="L8" s="4">
        <f t="shared" si="1"/>
        <v>1750</v>
      </c>
      <c r="M8" s="4">
        <f t="shared" si="2"/>
        <v>36750</v>
      </c>
      <c r="N8" s="3">
        <v>46299</v>
      </c>
      <c r="O8" s="4">
        <v>33600</v>
      </c>
      <c r="P8" s="4">
        <f t="shared" si="3"/>
        <v>3150</v>
      </c>
      <c r="Q8" s="2" t="str">
        <f t="shared" ca="1" si="4"/>
        <v>Overdue</v>
      </c>
      <c r="R8" s="2" t="s">
        <v>25</v>
      </c>
      <c r="S8" s="2" t="s">
        <v>43</v>
      </c>
    </row>
    <row r="9" spans="1:19" x14ac:dyDescent="0.35">
      <c r="A9" s="2">
        <f t="shared" si="0"/>
        <v>5</v>
      </c>
      <c r="B9" s="2" t="s">
        <v>44</v>
      </c>
      <c r="C9" s="2" t="s">
        <v>45</v>
      </c>
      <c r="D9" s="3">
        <v>46283</v>
      </c>
      <c r="E9" s="3">
        <v>46298</v>
      </c>
      <c r="F9" s="2" t="s">
        <v>46</v>
      </c>
      <c r="G9" s="13" t="s">
        <v>115</v>
      </c>
      <c r="H9" s="2" t="str">
        <f ca="1">IFERROR(_xludf.XLOOKUP(F9,'Vendor Master'!$A$4:$A$13,'Vendor Master'!$G$4:$G$13,""),"")</f>
        <v/>
      </c>
      <c r="I9" s="2" t="s">
        <v>30</v>
      </c>
      <c r="J9" s="4">
        <v>20000</v>
      </c>
      <c r="K9" s="5">
        <v>0.18</v>
      </c>
      <c r="L9" s="4">
        <f t="shared" si="1"/>
        <v>3600</v>
      </c>
      <c r="M9" s="4">
        <f t="shared" si="2"/>
        <v>23600</v>
      </c>
      <c r="N9" s="3">
        <v>46298</v>
      </c>
      <c r="O9" s="4">
        <v>21240</v>
      </c>
      <c r="P9" s="4">
        <f t="shared" si="3"/>
        <v>2360</v>
      </c>
      <c r="Q9" s="2" t="str">
        <f t="shared" ca="1" si="4"/>
        <v>Overdue</v>
      </c>
      <c r="R9" s="2" t="s">
        <v>47</v>
      </c>
      <c r="S9" s="2" t="s">
        <v>48</v>
      </c>
    </row>
    <row r="10" spans="1:19" x14ac:dyDescent="0.35">
      <c r="A10" s="2">
        <f t="shared" si="0"/>
        <v>6</v>
      </c>
      <c r="B10" s="2" t="s">
        <v>49</v>
      </c>
      <c r="C10" s="2" t="s">
        <v>50</v>
      </c>
      <c r="D10" s="3">
        <v>46285</v>
      </c>
      <c r="E10" s="3">
        <v>46315</v>
      </c>
      <c r="F10" s="2" t="s">
        <v>51</v>
      </c>
      <c r="G10" s="13" t="s">
        <v>123</v>
      </c>
      <c r="H10" s="2" t="str">
        <f ca="1">IFERROR(_xludf.XLOOKUP(F10,'Vendor Master'!$A$4:$A$13,'Vendor Master'!$G$4:$G$13,""),"")</f>
        <v/>
      </c>
      <c r="I10" s="2" t="s">
        <v>52</v>
      </c>
      <c r="J10" s="4">
        <v>60000</v>
      </c>
      <c r="K10" s="5">
        <v>0.18</v>
      </c>
      <c r="L10" s="4">
        <f t="shared" si="1"/>
        <v>10800</v>
      </c>
      <c r="M10" s="4">
        <f t="shared" si="2"/>
        <v>70800</v>
      </c>
      <c r="N10" s="3"/>
      <c r="O10" s="4">
        <v>0</v>
      </c>
      <c r="P10" s="4">
        <f t="shared" si="3"/>
        <v>70800</v>
      </c>
      <c r="Q10" s="2" t="str">
        <f t="shared" ca="1" si="4"/>
        <v>Overdue</v>
      </c>
      <c r="R10" s="2"/>
      <c r="S10" s="2" t="s">
        <v>53</v>
      </c>
    </row>
    <row r="11" spans="1:19" x14ac:dyDescent="0.35">
      <c r="A11" s="2">
        <f t="shared" si="0"/>
        <v>7</v>
      </c>
      <c r="B11" s="2" t="s">
        <v>54</v>
      </c>
      <c r="C11" s="2" t="s">
        <v>55</v>
      </c>
      <c r="D11" s="3">
        <v>46287</v>
      </c>
      <c r="E11" s="3">
        <v>46297</v>
      </c>
      <c r="F11" s="2" t="s">
        <v>56</v>
      </c>
      <c r="G11" s="13" t="s">
        <v>130</v>
      </c>
      <c r="H11" s="2" t="str">
        <f ca="1">IFERROR(_xludf.XLOOKUP(F11,'Vendor Master'!$A$4:$A$13,'Vendor Master'!$G$4:$G$13,""),"")</f>
        <v/>
      </c>
      <c r="I11" s="2" t="s">
        <v>24</v>
      </c>
      <c r="J11" s="4">
        <v>16000</v>
      </c>
      <c r="K11" s="5">
        <v>0.18</v>
      </c>
      <c r="L11" s="4">
        <f t="shared" si="1"/>
        <v>2880</v>
      </c>
      <c r="M11" s="4">
        <f t="shared" si="2"/>
        <v>18880</v>
      </c>
      <c r="N11" s="3">
        <v>46296</v>
      </c>
      <c r="O11" s="4">
        <v>17700</v>
      </c>
      <c r="P11" s="4">
        <f t="shared" si="3"/>
        <v>1180</v>
      </c>
      <c r="Q11" s="2" t="str">
        <f t="shared" ca="1" si="4"/>
        <v>Overdue</v>
      </c>
      <c r="R11" s="2" t="s">
        <v>57</v>
      </c>
      <c r="S11" s="2" t="s">
        <v>58</v>
      </c>
    </row>
    <row r="12" spans="1:19" x14ac:dyDescent="0.35">
      <c r="A12" s="2">
        <f t="shared" si="0"/>
        <v>8</v>
      </c>
      <c r="B12" s="2" t="s">
        <v>59</v>
      </c>
      <c r="C12" s="2" t="s">
        <v>60</v>
      </c>
      <c r="D12" s="3">
        <v>46290</v>
      </c>
      <c r="E12" s="3">
        <v>46320</v>
      </c>
      <c r="F12" s="2" t="s">
        <v>61</v>
      </c>
      <c r="G12" s="13" t="s">
        <v>138</v>
      </c>
      <c r="H12" s="2" t="str">
        <f ca="1">IFERROR(_xludf.XLOOKUP(F12,'Vendor Master'!$A$4:$A$13,'Vendor Master'!$G$4:$G$13,""),"")</f>
        <v/>
      </c>
      <c r="I12" s="2" t="s">
        <v>24</v>
      </c>
      <c r="J12" s="4">
        <v>55000</v>
      </c>
      <c r="K12" s="5">
        <v>0.12</v>
      </c>
      <c r="L12" s="4">
        <f t="shared" si="1"/>
        <v>6600</v>
      </c>
      <c r="M12" s="4">
        <f t="shared" si="2"/>
        <v>61600</v>
      </c>
      <c r="N12" s="3">
        <v>46300</v>
      </c>
      <c r="O12" s="4">
        <v>61600</v>
      </c>
      <c r="P12" s="4">
        <f t="shared" si="3"/>
        <v>0</v>
      </c>
      <c r="Q12" s="2" t="str">
        <f t="shared" ca="1" si="4"/>
        <v>Paid</v>
      </c>
      <c r="R12" s="2" t="s">
        <v>62</v>
      </c>
      <c r="S12" s="2" t="s">
        <v>63</v>
      </c>
    </row>
    <row r="13" spans="1:19" x14ac:dyDescent="0.35">
      <c r="A13" s="2">
        <f t="shared" si="0"/>
        <v>9</v>
      </c>
      <c r="B13" s="2" t="s">
        <v>64</v>
      </c>
      <c r="C13" s="2" t="s">
        <v>65</v>
      </c>
      <c r="D13" s="3">
        <v>46292</v>
      </c>
      <c r="E13" s="3">
        <v>46317</v>
      </c>
      <c r="F13" s="2" t="s">
        <v>66</v>
      </c>
      <c r="G13" s="13" t="s">
        <v>145</v>
      </c>
      <c r="H13" s="2" t="str">
        <f ca="1">IFERROR(_xludf.XLOOKUP(F13,'Vendor Master'!$A$4:$A$13,'Vendor Master'!$G$4:$G$13,""),"")</f>
        <v/>
      </c>
      <c r="I13" s="2" t="s">
        <v>30</v>
      </c>
      <c r="J13" s="4">
        <v>85000</v>
      </c>
      <c r="K13" s="5">
        <v>0.18</v>
      </c>
      <c r="L13" s="4">
        <f t="shared" si="1"/>
        <v>15300</v>
      </c>
      <c r="M13" s="4">
        <f t="shared" si="2"/>
        <v>100300</v>
      </c>
      <c r="N13" s="3">
        <v>46300</v>
      </c>
      <c r="O13" s="4">
        <v>100300</v>
      </c>
      <c r="P13" s="4">
        <f t="shared" si="3"/>
        <v>0</v>
      </c>
      <c r="Q13" s="2" t="str">
        <f t="shared" ca="1" si="4"/>
        <v>Paid</v>
      </c>
      <c r="R13" s="2" t="s">
        <v>25</v>
      </c>
      <c r="S13" s="2" t="s">
        <v>67</v>
      </c>
    </row>
    <row r="14" spans="1:19" x14ac:dyDescent="0.35">
      <c r="A14" s="2">
        <f t="shared" si="0"/>
        <v>10</v>
      </c>
      <c r="B14" s="2" t="s">
        <v>68</v>
      </c>
      <c r="C14" s="2" t="s">
        <v>69</v>
      </c>
      <c r="D14" s="3">
        <v>46294</v>
      </c>
      <c r="E14" s="3">
        <v>46324</v>
      </c>
      <c r="F14" s="2" t="s">
        <v>70</v>
      </c>
      <c r="G14" s="13" t="s">
        <v>152</v>
      </c>
      <c r="H14" s="2" t="str">
        <f ca="1">IFERROR(_xludf.XLOOKUP(F14,'Vendor Master'!$A$4:$A$13,'Vendor Master'!$G$4:$G$13,""),"")</f>
        <v/>
      </c>
      <c r="I14" s="2" t="s">
        <v>36</v>
      </c>
      <c r="J14" s="4">
        <v>35000</v>
      </c>
      <c r="K14" s="5">
        <v>0.18</v>
      </c>
      <c r="L14" s="4">
        <f t="shared" si="1"/>
        <v>6300</v>
      </c>
      <c r="M14" s="4">
        <f t="shared" si="2"/>
        <v>41300</v>
      </c>
      <c r="N14" s="3"/>
      <c r="O14" s="4">
        <v>0</v>
      </c>
      <c r="P14" s="4">
        <f t="shared" si="3"/>
        <v>41300</v>
      </c>
      <c r="Q14" s="2" t="str">
        <f t="shared" ca="1" si="4"/>
        <v>Pending</v>
      </c>
      <c r="R14" s="2"/>
      <c r="S14" s="2" t="s">
        <v>71</v>
      </c>
    </row>
    <row r="15" spans="1:19" x14ac:dyDescent="0.35">
      <c r="A15" s="6" t="str">
        <f t="shared" si="0"/>
        <v/>
      </c>
      <c r="B15" s="6"/>
      <c r="C15" s="6"/>
      <c r="D15" s="7"/>
      <c r="E15" s="7"/>
      <c r="F15" s="6"/>
      <c r="G15" s="6" t="str">
        <f ca="1">IFERROR(_xludf.XLOOKUP(F15,'Vendor Master'!$A$4:$A$13,'Vendor Master'!$B$4:$B$13,""),"")</f>
        <v/>
      </c>
      <c r="H15" s="6" t="str">
        <f ca="1">IFERROR(_xludf.XLOOKUP(F15,'Vendor Master'!$A$4:$A$13,'Vendor Master'!$G$4:$G$13,""),"")</f>
        <v/>
      </c>
      <c r="I15" s="6"/>
      <c r="J15" s="8"/>
      <c r="K15" s="9"/>
      <c r="L15" s="8" t="str">
        <f t="shared" ref="L15:L34" si="5">IF(J15="","",J15*K15)</f>
        <v/>
      </c>
      <c r="M15" s="8" t="str">
        <f t="shared" ref="M15:M34" si="6">IF(J15="","",J15+L15)</f>
        <v/>
      </c>
      <c r="N15" s="7"/>
      <c r="O15" s="8"/>
      <c r="P15" s="8" t="str">
        <f t="shared" ref="P15:P34" si="7">IF(M15="","",M15-O15)</f>
        <v/>
      </c>
      <c r="Q15" s="6" t="str">
        <f t="shared" ref="Q15:Q34" ca="1" si="8">IF(C15="","",IF(P15&lt;=0,"Paid",IF(TODAY()&gt;E15,"Overdue",IF(O15&gt;0,"Partially Paid","Pending"))))</f>
        <v/>
      </c>
      <c r="R15" s="6"/>
      <c r="S15" s="6"/>
    </row>
    <row r="16" spans="1:19" x14ac:dyDescent="0.35">
      <c r="A16" s="6" t="str">
        <f t="shared" si="0"/>
        <v/>
      </c>
      <c r="B16" s="6"/>
      <c r="C16" s="6"/>
      <c r="D16" s="7"/>
      <c r="E16" s="7"/>
      <c r="F16" s="6"/>
      <c r="G16" s="6" t="str">
        <f ca="1">IFERROR(_xludf.XLOOKUP(F16,'Vendor Master'!$A$4:$A$13,'Vendor Master'!$B$4:$B$13,""),"")</f>
        <v/>
      </c>
      <c r="H16" s="6" t="str">
        <f ca="1">IFERROR(_xludf.XLOOKUP(F16,'Vendor Master'!$A$4:$A$13,'Vendor Master'!$G$4:$G$13,""),"")</f>
        <v/>
      </c>
      <c r="I16" s="6"/>
      <c r="J16" s="8"/>
      <c r="K16" s="9"/>
      <c r="L16" s="8" t="str">
        <f t="shared" si="5"/>
        <v/>
      </c>
      <c r="M16" s="8" t="str">
        <f t="shared" si="6"/>
        <v/>
      </c>
      <c r="N16" s="7"/>
      <c r="O16" s="8"/>
      <c r="P16" s="8" t="str">
        <f t="shared" si="7"/>
        <v/>
      </c>
      <c r="Q16" s="6" t="str">
        <f t="shared" ca="1" si="8"/>
        <v/>
      </c>
      <c r="R16" s="6"/>
      <c r="S16" s="6"/>
    </row>
    <row r="17" spans="1:19" x14ac:dyDescent="0.35">
      <c r="A17" s="6" t="str">
        <f t="shared" si="0"/>
        <v/>
      </c>
      <c r="B17" s="6"/>
      <c r="C17" s="6"/>
      <c r="D17" s="7"/>
      <c r="E17" s="7"/>
      <c r="F17" s="6"/>
      <c r="G17" s="6" t="str">
        <f ca="1">IFERROR(_xludf.XLOOKUP(F17,'Vendor Master'!$A$4:$A$13,'Vendor Master'!$B$4:$B$13,""),"")</f>
        <v/>
      </c>
      <c r="H17" s="6" t="str">
        <f ca="1">IFERROR(_xludf.XLOOKUP(F17,'Vendor Master'!$A$4:$A$13,'Vendor Master'!$G$4:$G$13,""),"")</f>
        <v/>
      </c>
      <c r="I17" s="6"/>
      <c r="J17" s="8"/>
      <c r="K17" s="9"/>
      <c r="L17" s="8" t="str">
        <f t="shared" si="5"/>
        <v/>
      </c>
      <c r="M17" s="8" t="str">
        <f t="shared" si="6"/>
        <v/>
      </c>
      <c r="N17" s="7"/>
      <c r="O17" s="8"/>
      <c r="P17" s="8" t="str">
        <f t="shared" si="7"/>
        <v/>
      </c>
      <c r="Q17" s="6" t="str">
        <f t="shared" ca="1" si="8"/>
        <v/>
      </c>
      <c r="R17" s="6"/>
      <c r="S17" s="6"/>
    </row>
    <row r="18" spans="1:19" x14ac:dyDescent="0.35">
      <c r="A18" s="6" t="str">
        <f t="shared" si="0"/>
        <v/>
      </c>
      <c r="B18" s="6"/>
      <c r="C18" s="6"/>
      <c r="D18" s="7"/>
      <c r="E18" s="7"/>
      <c r="F18" s="6"/>
      <c r="G18" s="6" t="str">
        <f ca="1">IFERROR(_xludf.XLOOKUP(F18,'Vendor Master'!$A$4:$A$13,'Vendor Master'!$B$4:$B$13,""),"")</f>
        <v/>
      </c>
      <c r="H18" s="6" t="str">
        <f ca="1">IFERROR(_xludf.XLOOKUP(F18,'Vendor Master'!$A$4:$A$13,'Vendor Master'!$G$4:$G$13,""),"")</f>
        <v/>
      </c>
      <c r="I18" s="6"/>
      <c r="J18" s="8"/>
      <c r="K18" s="9"/>
      <c r="L18" s="8" t="str">
        <f t="shared" si="5"/>
        <v/>
      </c>
      <c r="M18" s="8" t="str">
        <f t="shared" si="6"/>
        <v/>
      </c>
      <c r="N18" s="7"/>
      <c r="O18" s="8"/>
      <c r="P18" s="8" t="str">
        <f t="shared" si="7"/>
        <v/>
      </c>
      <c r="Q18" s="6" t="str">
        <f t="shared" ca="1" si="8"/>
        <v/>
      </c>
      <c r="R18" s="6"/>
      <c r="S18" s="6"/>
    </row>
    <row r="19" spans="1:19" x14ac:dyDescent="0.35">
      <c r="A19" s="6" t="str">
        <f t="shared" si="0"/>
        <v/>
      </c>
      <c r="B19" s="6"/>
      <c r="C19" s="6"/>
      <c r="D19" s="7"/>
      <c r="E19" s="7"/>
      <c r="F19" s="6"/>
      <c r="G19" s="6" t="str">
        <f ca="1">IFERROR(_xludf.XLOOKUP(F19,'Vendor Master'!$A$4:$A$13,'Vendor Master'!$B$4:$B$13,""),"")</f>
        <v/>
      </c>
      <c r="H19" s="6" t="str">
        <f ca="1">IFERROR(_xludf.XLOOKUP(F19,'Vendor Master'!$A$4:$A$13,'Vendor Master'!$G$4:$G$13,""),"")</f>
        <v/>
      </c>
      <c r="I19" s="6"/>
      <c r="J19" s="8"/>
      <c r="K19" s="9"/>
      <c r="L19" s="8" t="str">
        <f t="shared" si="5"/>
        <v/>
      </c>
      <c r="M19" s="8" t="str">
        <f t="shared" si="6"/>
        <v/>
      </c>
      <c r="N19" s="7"/>
      <c r="O19" s="8"/>
      <c r="P19" s="8" t="str">
        <f t="shared" si="7"/>
        <v/>
      </c>
      <c r="Q19" s="6" t="str">
        <f t="shared" ca="1" si="8"/>
        <v/>
      </c>
      <c r="R19" s="6"/>
      <c r="S19" s="29"/>
    </row>
    <row r="20" spans="1:19" x14ac:dyDescent="0.35">
      <c r="A20" s="6" t="str">
        <f t="shared" si="0"/>
        <v/>
      </c>
      <c r="B20" s="6"/>
      <c r="C20" s="6"/>
      <c r="D20" s="7"/>
      <c r="E20" s="7"/>
      <c r="F20" s="6"/>
      <c r="G20" s="6" t="str">
        <f ca="1">IFERROR(_xludf.XLOOKUP(F20,'Vendor Master'!$A$4:$A$13,'Vendor Master'!$B$4:$B$13,""),"")</f>
        <v/>
      </c>
      <c r="H20" s="6" t="str">
        <f ca="1">IFERROR(_xludf.XLOOKUP(F20,'Vendor Master'!$A$4:$A$13,'Vendor Master'!$G$4:$G$13,""),"")</f>
        <v/>
      </c>
      <c r="I20" s="6"/>
      <c r="J20" s="8"/>
      <c r="K20" s="9"/>
      <c r="L20" s="8" t="str">
        <f t="shared" si="5"/>
        <v/>
      </c>
      <c r="M20" s="8" t="str">
        <f t="shared" si="6"/>
        <v/>
      </c>
      <c r="N20" s="7"/>
      <c r="O20" s="8"/>
      <c r="P20" s="8" t="str">
        <f t="shared" si="7"/>
        <v/>
      </c>
      <c r="Q20" s="6" t="str">
        <f t="shared" ca="1" si="8"/>
        <v/>
      </c>
      <c r="R20" s="28"/>
      <c r="S20" s="31"/>
    </row>
    <row r="21" spans="1:19" x14ac:dyDescent="0.35">
      <c r="A21" s="6" t="str">
        <f t="shared" si="0"/>
        <v/>
      </c>
      <c r="B21" s="6"/>
      <c r="C21" s="6"/>
      <c r="D21" s="7"/>
      <c r="E21" s="7"/>
      <c r="F21" s="6"/>
      <c r="G21" s="6" t="str">
        <f ca="1">IFERROR(_xludf.XLOOKUP(F21,'Vendor Master'!$A$4:$A$13,'Vendor Master'!$B$4:$B$13,""),"")</f>
        <v/>
      </c>
      <c r="H21" s="6" t="str">
        <f ca="1">IFERROR(_xludf.XLOOKUP(F21,'Vendor Master'!$A$4:$A$13,'Vendor Master'!$G$4:$G$13,""),"")</f>
        <v/>
      </c>
      <c r="I21" s="6"/>
      <c r="J21" s="8"/>
      <c r="K21" s="9"/>
      <c r="L21" s="8" t="str">
        <f t="shared" si="5"/>
        <v/>
      </c>
      <c r="M21" s="8" t="str">
        <f t="shared" si="6"/>
        <v/>
      </c>
      <c r="N21" s="7"/>
      <c r="O21" s="8"/>
      <c r="P21" s="8" t="str">
        <f t="shared" si="7"/>
        <v/>
      </c>
      <c r="Q21" s="6" t="str">
        <f t="shared" ca="1" si="8"/>
        <v/>
      </c>
      <c r="R21" s="6"/>
      <c r="S21" s="30"/>
    </row>
    <row r="22" spans="1:19" x14ac:dyDescent="0.35">
      <c r="A22" s="6" t="str">
        <f t="shared" si="0"/>
        <v/>
      </c>
      <c r="B22" s="6"/>
      <c r="C22" s="6"/>
      <c r="D22" s="7"/>
      <c r="E22" s="7"/>
      <c r="F22" s="6"/>
      <c r="G22" s="6" t="str">
        <f ca="1">IFERROR(_xludf.XLOOKUP(F22,'Vendor Master'!$A$4:$A$13,'Vendor Master'!$B$4:$B$13,""),"")</f>
        <v/>
      </c>
      <c r="H22" s="6" t="str">
        <f ca="1">IFERROR(_xludf.XLOOKUP(F22,'Vendor Master'!$A$4:$A$13,'Vendor Master'!$G$4:$G$13,""),"")</f>
        <v/>
      </c>
      <c r="I22" s="6"/>
      <c r="J22" s="8"/>
      <c r="K22" s="9"/>
      <c r="L22" s="8" t="str">
        <f t="shared" si="5"/>
        <v/>
      </c>
      <c r="M22" s="8" t="str">
        <f t="shared" si="6"/>
        <v/>
      </c>
      <c r="N22" s="7"/>
      <c r="O22" s="8"/>
      <c r="P22" s="8" t="str">
        <f t="shared" si="7"/>
        <v/>
      </c>
      <c r="Q22" s="6" t="str">
        <f t="shared" ca="1" si="8"/>
        <v/>
      </c>
      <c r="R22" s="6"/>
      <c r="S22" s="6"/>
    </row>
    <row r="23" spans="1:19" x14ac:dyDescent="0.35">
      <c r="A23" s="6" t="str">
        <f t="shared" si="0"/>
        <v/>
      </c>
      <c r="B23" s="6"/>
      <c r="C23" s="6"/>
      <c r="D23" s="7"/>
      <c r="E23" s="7"/>
      <c r="F23" s="6"/>
      <c r="G23" s="6" t="str">
        <f ca="1">IFERROR(_xludf.XLOOKUP(F23,'Vendor Master'!$A$4:$A$13,'Vendor Master'!$B$4:$B$13,""),"")</f>
        <v/>
      </c>
      <c r="H23" s="6" t="str">
        <f ca="1">IFERROR(_xludf.XLOOKUP(F23,'Vendor Master'!$A$4:$A$13,'Vendor Master'!$G$4:$G$13,""),"")</f>
        <v/>
      </c>
      <c r="I23" s="6"/>
      <c r="J23" s="8"/>
      <c r="K23" s="9"/>
      <c r="L23" s="8" t="str">
        <f t="shared" si="5"/>
        <v/>
      </c>
      <c r="M23" s="8" t="str">
        <f t="shared" si="6"/>
        <v/>
      </c>
      <c r="N23" s="7"/>
      <c r="O23" s="8"/>
      <c r="P23" s="8" t="str">
        <f t="shared" si="7"/>
        <v/>
      </c>
      <c r="Q23" s="6" t="str">
        <f t="shared" ca="1" si="8"/>
        <v/>
      </c>
      <c r="R23" s="6"/>
      <c r="S23" s="6"/>
    </row>
    <row r="24" spans="1:19" x14ac:dyDescent="0.35">
      <c r="A24" s="6" t="str">
        <f t="shared" si="0"/>
        <v/>
      </c>
      <c r="B24" s="6"/>
      <c r="C24" s="6"/>
      <c r="D24" s="7"/>
      <c r="E24" s="7"/>
      <c r="F24" s="6"/>
      <c r="G24" s="6" t="str">
        <f ca="1">IFERROR(_xludf.XLOOKUP(F24,'Vendor Master'!$A$4:$A$13,'Vendor Master'!$B$4:$B$13,""),"")</f>
        <v/>
      </c>
      <c r="H24" s="6" t="str">
        <f ca="1">IFERROR(_xludf.XLOOKUP(F24,'Vendor Master'!$A$4:$A$13,'Vendor Master'!$G$4:$G$13,""),"")</f>
        <v/>
      </c>
      <c r="I24" s="6"/>
      <c r="J24" s="8"/>
      <c r="K24" s="9"/>
      <c r="L24" s="8" t="str">
        <f t="shared" si="5"/>
        <v/>
      </c>
      <c r="M24" s="8" t="str">
        <f t="shared" si="6"/>
        <v/>
      </c>
      <c r="N24" s="7"/>
      <c r="O24" s="8"/>
      <c r="P24" s="8" t="str">
        <f t="shared" si="7"/>
        <v/>
      </c>
      <c r="Q24" s="6" t="str">
        <f t="shared" ca="1" si="8"/>
        <v/>
      </c>
      <c r="R24" s="6"/>
      <c r="S24" s="6"/>
    </row>
    <row r="25" spans="1:19" x14ac:dyDescent="0.35">
      <c r="A25" s="6" t="str">
        <f t="shared" si="0"/>
        <v/>
      </c>
      <c r="B25" s="6"/>
      <c r="C25" s="6"/>
      <c r="D25" s="7"/>
      <c r="E25" s="7"/>
      <c r="F25" s="6"/>
      <c r="G25" s="6" t="str">
        <f ca="1">IFERROR(_xludf.XLOOKUP(F25,'Vendor Master'!$A$4:$A$13,'Vendor Master'!$B$4:$B$13,""),"")</f>
        <v/>
      </c>
      <c r="H25" s="6" t="str">
        <f ca="1">IFERROR(_xludf.XLOOKUP(F25,'Vendor Master'!$A$4:$A$13,'Vendor Master'!$G$4:$G$13,""),"")</f>
        <v/>
      </c>
      <c r="I25" s="6"/>
      <c r="J25" s="8"/>
      <c r="K25" s="9"/>
      <c r="L25" s="8" t="str">
        <f t="shared" si="5"/>
        <v/>
      </c>
      <c r="M25" s="8" t="str">
        <f t="shared" si="6"/>
        <v/>
      </c>
      <c r="N25" s="7"/>
      <c r="O25" s="8"/>
      <c r="P25" s="8" t="str">
        <f t="shared" si="7"/>
        <v/>
      </c>
      <c r="Q25" s="6" t="str">
        <f t="shared" ca="1" si="8"/>
        <v/>
      </c>
      <c r="R25" s="6"/>
      <c r="S25" s="6"/>
    </row>
    <row r="26" spans="1:19" x14ac:dyDescent="0.35">
      <c r="A26" s="6" t="str">
        <f t="shared" si="0"/>
        <v/>
      </c>
      <c r="B26" s="6"/>
      <c r="C26" s="6"/>
      <c r="D26" s="7"/>
      <c r="E26" s="7"/>
      <c r="F26" s="6"/>
      <c r="G26" s="6" t="str">
        <f ca="1">IFERROR(_xludf.XLOOKUP(F26,'Vendor Master'!$A$4:$A$13,'Vendor Master'!$B$4:$B$13,""),"")</f>
        <v/>
      </c>
      <c r="H26" s="6" t="str">
        <f ca="1">IFERROR(_xludf.XLOOKUP(F26,'Vendor Master'!$A$4:$A$13,'Vendor Master'!$G$4:$G$13,""),"")</f>
        <v/>
      </c>
      <c r="I26" s="6"/>
      <c r="J26" s="8"/>
      <c r="K26" s="9"/>
      <c r="L26" s="8" t="str">
        <f t="shared" si="5"/>
        <v/>
      </c>
      <c r="M26" s="8" t="str">
        <f t="shared" si="6"/>
        <v/>
      </c>
      <c r="N26" s="7"/>
      <c r="O26" s="8"/>
      <c r="P26" s="8" t="str">
        <f t="shared" si="7"/>
        <v/>
      </c>
      <c r="Q26" s="6" t="str">
        <f t="shared" ca="1" si="8"/>
        <v/>
      </c>
      <c r="R26" s="6"/>
      <c r="S26" s="6"/>
    </row>
    <row r="27" spans="1:19" x14ac:dyDescent="0.35">
      <c r="A27" s="6" t="str">
        <f t="shared" si="0"/>
        <v/>
      </c>
      <c r="B27" s="6"/>
      <c r="C27" s="6"/>
      <c r="D27" s="7"/>
      <c r="E27" s="7"/>
      <c r="F27" s="6"/>
      <c r="G27" s="6" t="str">
        <f ca="1">IFERROR(_xludf.XLOOKUP(F27,'Vendor Master'!$A$4:$A$13,'Vendor Master'!$B$4:$B$13,""),"")</f>
        <v/>
      </c>
      <c r="H27" s="6" t="str">
        <f ca="1">IFERROR(_xludf.XLOOKUP(F27,'Vendor Master'!$A$4:$A$13,'Vendor Master'!$G$4:$G$13,""),"")</f>
        <v/>
      </c>
      <c r="I27" s="6"/>
      <c r="J27" s="8"/>
      <c r="K27" s="9"/>
      <c r="L27" s="8" t="str">
        <f t="shared" si="5"/>
        <v/>
      </c>
      <c r="M27" s="8" t="str">
        <f t="shared" si="6"/>
        <v/>
      </c>
      <c r="N27" s="7"/>
      <c r="O27" s="8"/>
      <c r="P27" s="8" t="str">
        <f t="shared" si="7"/>
        <v/>
      </c>
      <c r="Q27" s="6" t="str">
        <f t="shared" ca="1" si="8"/>
        <v/>
      </c>
      <c r="R27" s="6"/>
      <c r="S27" s="6"/>
    </row>
    <row r="28" spans="1:19" x14ac:dyDescent="0.35">
      <c r="A28" s="6" t="str">
        <f t="shared" si="0"/>
        <v/>
      </c>
      <c r="B28" s="6"/>
      <c r="C28" s="6"/>
      <c r="D28" s="7"/>
      <c r="E28" s="7"/>
      <c r="F28" s="6"/>
      <c r="G28" s="6" t="str">
        <f ca="1">IFERROR(_xludf.XLOOKUP(F28,'Vendor Master'!$A$4:$A$13,'Vendor Master'!$B$4:$B$13,""),"")</f>
        <v/>
      </c>
      <c r="H28" s="6" t="str">
        <f ca="1">IFERROR(_xludf.XLOOKUP(F28,'Vendor Master'!$A$4:$A$13,'Vendor Master'!$G$4:$G$13,""),"")</f>
        <v/>
      </c>
      <c r="I28" s="6"/>
      <c r="J28" s="8"/>
      <c r="K28" s="9"/>
      <c r="L28" s="8" t="str">
        <f t="shared" si="5"/>
        <v/>
      </c>
      <c r="M28" s="8" t="str">
        <f t="shared" si="6"/>
        <v/>
      </c>
      <c r="N28" s="7"/>
      <c r="O28" s="8"/>
      <c r="P28" s="8" t="str">
        <f t="shared" si="7"/>
        <v/>
      </c>
      <c r="Q28" s="6" t="str">
        <f t="shared" ca="1" si="8"/>
        <v/>
      </c>
      <c r="R28" s="6"/>
      <c r="S28" s="6"/>
    </row>
    <row r="29" spans="1:19" x14ac:dyDescent="0.35">
      <c r="A29" s="6" t="str">
        <f t="shared" si="0"/>
        <v/>
      </c>
      <c r="B29" s="6"/>
      <c r="C29" s="6"/>
      <c r="D29" s="7"/>
      <c r="E29" s="7"/>
      <c r="F29" s="6"/>
      <c r="G29" s="6" t="str">
        <f ca="1">IFERROR(_xludf.XLOOKUP(F29,'Vendor Master'!$A$4:$A$13,'Vendor Master'!$B$4:$B$13,""),"")</f>
        <v/>
      </c>
      <c r="H29" s="6" t="str">
        <f ca="1">IFERROR(_xludf.XLOOKUP(F29,'Vendor Master'!$A$4:$A$13,'Vendor Master'!$G$4:$G$13,""),"")</f>
        <v/>
      </c>
      <c r="I29" s="6"/>
      <c r="J29" s="8"/>
      <c r="K29" s="9"/>
      <c r="L29" s="8" t="str">
        <f t="shared" si="5"/>
        <v/>
      </c>
      <c r="M29" s="8" t="str">
        <f t="shared" si="6"/>
        <v/>
      </c>
      <c r="N29" s="7"/>
      <c r="O29" s="8"/>
      <c r="P29" s="8" t="str">
        <f t="shared" si="7"/>
        <v/>
      </c>
      <c r="Q29" s="6" t="str">
        <f t="shared" ca="1" si="8"/>
        <v/>
      </c>
      <c r="R29" s="6"/>
      <c r="S29" s="6"/>
    </row>
    <row r="30" spans="1:19" x14ac:dyDescent="0.35">
      <c r="A30" s="6" t="str">
        <f t="shared" si="0"/>
        <v/>
      </c>
      <c r="B30" s="6"/>
      <c r="C30" s="6"/>
      <c r="D30" s="7"/>
      <c r="E30" s="7"/>
      <c r="F30" s="6"/>
      <c r="G30" s="6" t="str">
        <f ca="1">IFERROR(_xludf.XLOOKUP(F30,'Vendor Master'!$A$4:$A$13,'Vendor Master'!$B$4:$B$13,""),"")</f>
        <v/>
      </c>
      <c r="H30" s="6" t="str">
        <f ca="1">IFERROR(_xludf.XLOOKUP(F30,'Vendor Master'!$A$4:$A$13,'Vendor Master'!$G$4:$G$13,""),"")</f>
        <v/>
      </c>
      <c r="I30" s="6"/>
      <c r="J30" s="8"/>
      <c r="K30" s="9"/>
      <c r="L30" s="8" t="str">
        <f t="shared" si="5"/>
        <v/>
      </c>
      <c r="M30" s="8" t="str">
        <f t="shared" si="6"/>
        <v/>
      </c>
      <c r="N30" s="7"/>
      <c r="O30" s="8"/>
      <c r="P30" s="8" t="str">
        <f t="shared" si="7"/>
        <v/>
      </c>
      <c r="Q30" s="6" t="str">
        <f t="shared" ca="1" si="8"/>
        <v/>
      </c>
      <c r="R30" s="6"/>
      <c r="S30" s="6"/>
    </row>
    <row r="31" spans="1:19" x14ac:dyDescent="0.35">
      <c r="A31" s="6" t="str">
        <f t="shared" si="0"/>
        <v/>
      </c>
      <c r="B31" s="6"/>
      <c r="C31" s="6"/>
      <c r="D31" s="7"/>
      <c r="E31" s="7"/>
      <c r="F31" s="6"/>
      <c r="G31" s="6" t="str">
        <f ca="1">IFERROR(_xludf.XLOOKUP(F31,'Vendor Master'!$A$4:$A$13,'Vendor Master'!$B$4:$B$13,""),"")</f>
        <v/>
      </c>
      <c r="H31" s="6" t="str">
        <f ca="1">IFERROR(_xludf.XLOOKUP(F31,'Vendor Master'!$A$4:$A$13,'Vendor Master'!$G$4:$G$13,""),"")</f>
        <v/>
      </c>
      <c r="I31" s="6"/>
      <c r="J31" s="8"/>
      <c r="K31" s="9"/>
      <c r="L31" s="8" t="str">
        <f t="shared" si="5"/>
        <v/>
      </c>
      <c r="M31" s="8" t="str">
        <f t="shared" si="6"/>
        <v/>
      </c>
      <c r="N31" s="7"/>
      <c r="O31" s="8"/>
      <c r="P31" s="8" t="str">
        <f t="shared" si="7"/>
        <v/>
      </c>
      <c r="Q31" s="6" t="str">
        <f t="shared" ca="1" si="8"/>
        <v/>
      </c>
      <c r="R31" s="6"/>
      <c r="S31" s="6"/>
    </row>
    <row r="32" spans="1:19" x14ac:dyDescent="0.35">
      <c r="A32" s="6" t="str">
        <f t="shared" si="0"/>
        <v/>
      </c>
      <c r="B32" s="6"/>
      <c r="C32" s="6"/>
      <c r="D32" s="7"/>
      <c r="E32" s="7"/>
      <c r="F32" s="6"/>
      <c r="G32" s="6" t="str">
        <f ca="1">IFERROR(_xludf.XLOOKUP(F32,'Vendor Master'!$A$4:$A$13,'Vendor Master'!$B$4:$B$13,""),"")</f>
        <v/>
      </c>
      <c r="H32" s="6" t="str">
        <f ca="1">IFERROR(_xludf.XLOOKUP(F32,'Vendor Master'!$A$4:$A$13,'Vendor Master'!$G$4:$G$13,""),"")</f>
        <v/>
      </c>
      <c r="I32" s="6"/>
      <c r="J32" s="8"/>
      <c r="K32" s="9"/>
      <c r="L32" s="8" t="str">
        <f t="shared" si="5"/>
        <v/>
      </c>
      <c r="M32" s="8" t="str">
        <f t="shared" si="6"/>
        <v/>
      </c>
      <c r="N32" s="7"/>
      <c r="O32" s="8"/>
      <c r="P32" s="8" t="str">
        <f t="shared" si="7"/>
        <v/>
      </c>
      <c r="Q32" s="6" t="str">
        <f t="shared" ca="1" si="8"/>
        <v/>
      </c>
      <c r="R32" s="6"/>
      <c r="S32" s="6"/>
    </row>
    <row r="33" spans="1:19" x14ac:dyDescent="0.35">
      <c r="A33" s="6" t="str">
        <f t="shared" si="0"/>
        <v/>
      </c>
      <c r="B33" s="6"/>
      <c r="C33" s="6"/>
      <c r="D33" s="7"/>
      <c r="E33" s="7"/>
      <c r="F33" s="6"/>
      <c r="G33" s="6" t="str">
        <f ca="1">IFERROR(_xludf.XLOOKUP(F33,'Vendor Master'!$A$4:$A$13,'Vendor Master'!$B$4:$B$13,""),"")</f>
        <v/>
      </c>
      <c r="H33" s="6" t="str">
        <f ca="1">IFERROR(_xludf.XLOOKUP(F33,'Vendor Master'!$A$4:$A$13,'Vendor Master'!$G$4:$G$13,""),"")</f>
        <v/>
      </c>
      <c r="I33" s="6"/>
      <c r="J33" s="8"/>
      <c r="K33" s="9"/>
      <c r="L33" s="8" t="str">
        <f t="shared" si="5"/>
        <v/>
      </c>
      <c r="M33" s="8" t="str">
        <f t="shared" si="6"/>
        <v/>
      </c>
      <c r="N33" s="7"/>
      <c r="O33" s="8"/>
      <c r="P33" s="8" t="str">
        <f t="shared" si="7"/>
        <v/>
      </c>
      <c r="Q33" s="6" t="str">
        <f t="shared" ca="1" si="8"/>
        <v/>
      </c>
      <c r="R33" s="6"/>
      <c r="S33" s="6"/>
    </row>
    <row r="34" spans="1:19" x14ac:dyDescent="0.35">
      <c r="A34" s="6" t="str">
        <f t="shared" si="0"/>
        <v/>
      </c>
      <c r="B34" s="6"/>
      <c r="C34" s="6"/>
      <c r="D34" s="7"/>
      <c r="E34" s="7"/>
      <c r="F34" s="6"/>
      <c r="G34" s="6" t="str">
        <f ca="1">IFERROR(_xludf.XLOOKUP(F34,'Vendor Master'!$A$4:$A$13,'Vendor Master'!$B$4:$B$13,""),"")</f>
        <v/>
      </c>
      <c r="H34" s="6" t="str">
        <f ca="1">IFERROR(_xludf.XLOOKUP(F34,'Vendor Master'!$A$4:$A$13,'Vendor Master'!$G$4:$G$13,""),"")</f>
        <v/>
      </c>
      <c r="I34" s="6"/>
      <c r="J34" s="8"/>
      <c r="K34" s="9"/>
      <c r="L34" s="8" t="str">
        <f t="shared" si="5"/>
        <v/>
      </c>
      <c r="M34" s="8" t="str">
        <f t="shared" si="6"/>
        <v/>
      </c>
      <c r="N34" s="7"/>
      <c r="O34" s="8"/>
      <c r="P34" s="8" t="str">
        <f t="shared" si="7"/>
        <v/>
      </c>
      <c r="Q34" s="6" t="str">
        <f t="shared" ca="1" si="8"/>
        <v/>
      </c>
      <c r="R34" s="6"/>
      <c r="S34" s="6"/>
    </row>
    <row r="37" spans="1:19" ht="18.5" x14ac:dyDescent="0.45">
      <c r="A37" s="21" t="s">
        <v>72</v>
      </c>
      <c r="B37" s="20"/>
      <c r="C37" s="20"/>
      <c r="D37" s="20"/>
      <c r="E37" s="20"/>
      <c r="F37" s="20"/>
    </row>
    <row r="38" spans="1:19" x14ac:dyDescent="0.35">
      <c r="A38" s="10" t="s">
        <v>14</v>
      </c>
      <c r="B38" s="11">
        <f>SUM(M5:M34)</f>
        <v>612830</v>
      </c>
    </row>
    <row r="39" spans="1:19" x14ac:dyDescent="0.35">
      <c r="A39" s="10" t="s">
        <v>73</v>
      </c>
      <c r="B39" s="11">
        <f>SUM(O5:O34)</f>
        <v>463360</v>
      </c>
    </row>
    <row r="40" spans="1:19" x14ac:dyDescent="0.35">
      <c r="A40" s="10" t="s">
        <v>74</v>
      </c>
      <c r="B40" s="11">
        <f>SUM(P5:P34)</f>
        <v>149470</v>
      </c>
    </row>
    <row r="41" spans="1:19" x14ac:dyDescent="0.35">
      <c r="A41" s="10" t="s">
        <v>75</v>
      </c>
      <c r="B41" s="12">
        <f ca="1">COUNTIF(Q5:Q34,"Pending")+COUNTIF(Q5:Q34,"Overdue")</f>
        <v>7</v>
      </c>
    </row>
  </sheetData>
  <mergeCells count="3">
    <mergeCell ref="A2:S2"/>
    <mergeCell ref="A37:F37"/>
    <mergeCell ref="A1:S1"/>
  </mergeCells>
  <conditionalFormatting sqref="Q5:Q34">
    <cfRule type="expression" dxfId="3" priority="1">
      <formula>Q5="Paid"</formula>
    </cfRule>
    <cfRule type="expression" dxfId="2" priority="2">
      <formula>Q5="Overdue"</formula>
    </cfRule>
    <cfRule type="expression" dxfId="1" priority="3">
      <formula>Q5="Pending"</formula>
    </cfRule>
  </conditionalFormatting>
  <pageMargins left="0.25" right="0.25" top="0.5" bottom="0.5" header="0.5" footer="0.5"/>
  <pageSetup fitToHeight="0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xr:uid="{00000000-0002-0000-0000-000000000000}">
          <x14:formula1>
            <xm:f>'Vendor Master'!$A$4:$A$13</xm:f>
          </x14:formula1>
          <xm:sqref>F5:F34</xm:sqref>
        </x14:dataValidation>
        <x14:dataValidation type="list" allowBlank="1" xr:uid="{00000000-0002-0000-0000-000001000000}">
          <x14:formula1>
            <xm:f>Lists!$D$2:$D$8</xm:f>
          </x14:formula1>
          <xm:sqref>I5:I34</xm:sqref>
        </x14:dataValidation>
        <x14:dataValidation type="list" allowBlank="1" xr:uid="{00000000-0002-0000-0000-000002000000}">
          <x14:formula1>
            <xm:f>Lists!$E$2:$E$6</xm:f>
          </x14:formula1>
          <xm:sqref>K5:K34</xm:sqref>
        </x14:dataValidation>
        <x14:dataValidation type="list" allowBlank="1" xr:uid="{00000000-0002-0000-0000-000003000000}">
          <x14:formula1>
            <xm:f>Lists!$A$2:$A$8</xm:f>
          </x14:formula1>
          <xm:sqref>R5:R34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3"/>
  <sheetViews>
    <sheetView showGridLines="0" zoomScale="70" zoomScaleNormal="70" workbookViewId="0">
      <pane ySplit="3" topLeftCell="A4" activePane="bottomLeft" state="frozen"/>
      <selection pane="bottomLeft" activeCell="D21" sqref="D21"/>
    </sheetView>
  </sheetViews>
  <sheetFormatPr defaultRowHeight="14.5" x14ac:dyDescent="0.35"/>
  <cols>
    <col min="1" max="1" width="12" customWidth="1"/>
    <col min="2" max="2" width="28" customWidth="1"/>
    <col min="3" max="3" width="20" customWidth="1"/>
    <col min="4" max="4" width="15" customWidth="1"/>
    <col min="5" max="5" width="30" customWidth="1"/>
    <col min="6" max="6" width="22" customWidth="1"/>
    <col min="7" max="7" width="20" customWidth="1"/>
    <col min="8" max="8" width="22" customWidth="1"/>
    <col min="9" max="9" width="18" customWidth="1"/>
    <col min="10" max="10" width="28" customWidth="1"/>
  </cols>
  <sheetData>
    <row r="1" spans="1:10" ht="23.5" x14ac:dyDescent="0.55000000000000004">
      <c r="A1" s="22" t="s">
        <v>76</v>
      </c>
      <c r="B1" s="20"/>
      <c r="C1" s="20"/>
      <c r="D1" s="20"/>
      <c r="E1" s="20"/>
      <c r="F1" s="20"/>
      <c r="G1" s="20"/>
      <c r="H1" s="20"/>
      <c r="I1" s="20"/>
      <c r="J1" s="20"/>
    </row>
    <row r="3" spans="1:10" x14ac:dyDescent="0.35">
      <c r="A3" s="1" t="s">
        <v>7</v>
      </c>
      <c r="B3" s="1" t="s">
        <v>8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9</v>
      </c>
      <c r="H3" s="1" t="s">
        <v>81</v>
      </c>
      <c r="I3" s="1" t="s">
        <v>82</v>
      </c>
      <c r="J3" s="1" t="s">
        <v>20</v>
      </c>
    </row>
    <row r="4" spans="1:10" x14ac:dyDescent="0.35">
      <c r="A4" s="13" t="s">
        <v>23</v>
      </c>
      <c r="B4" s="13" t="s">
        <v>83</v>
      </c>
      <c r="C4" s="13" t="s">
        <v>84</v>
      </c>
      <c r="D4" s="13" t="s">
        <v>85</v>
      </c>
      <c r="E4" s="13" t="s">
        <v>86</v>
      </c>
      <c r="F4" s="13" t="s">
        <v>87</v>
      </c>
      <c r="G4" s="13" t="s">
        <v>88</v>
      </c>
      <c r="H4" s="13">
        <v>30</v>
      </c>
      <c r="I4" s="13" t="s">
        <v>89</v>
      </c>
      <c r="J4" s="13" t="s">
        <v>90</v>
      </c>
    </row>
    <row r="5" spans="1:10" x14ac:dyDescent="0.35">
      <c r="A5" s="13" t="s">
        <v>29</v>
      </c>
      <c r="B5" s="13" t="s">
        <v>91</v>
      </c>
      <c r="C5" s="13" t="s">
        <v>92</v>
      </c>
      <c r="D5" s="13" t="s">
        <v>93</v>
      </c>
      <c r="E5" s="13" t="s">
        <v>94</v>
      </c>
      <c r="F5" s="13" t="s">
        <v>95</v>
      </c>
      <c r="G5" s="13" t="s">
        <v>96</v>
      </c>
      <c r="H5" s="13">
        <v>15</v>
      </c>
      <c r="I5" s="13" t="s">
        <v>97</v>
      </c>
      <c r="J5" s="13" t="s">
        <v>98</v>
      </c>
    </row>
    <row r="6" spans="1:10" x14ac:dyDescent="0.35">
      <c r="A6" s="13" t="s">
        <v>35</v>
      </c>
      <c r="B6" s="13" t="s">
        <v>99</v>
      </c>
      <c r="C6" s="13" t="s">
        <v>100</v>
      </c>
      <c r="D6" s="13" t="s">
        <v>101</v>
      </c>
      <c r="E6" s="13" t="s">
        <v>102</v>
      </c>
      <c r="F6" s="13" t="s">
        <v>103</v>
      </c>
      <c r="G6" s="13" t="s">
        <v>104</v>
      </c>
      <c r="H6" s="13">
        <v>30</v>
      </c>
      <c r="I6" s="13" t="s">
        <v>105</v>
      </c>
      <c r="J6" s="13" t="s">
        <v>106</v>
      </c>
    </row>
    <row r="7" spans="1:10" x14ac:dyDescent="0.35">
      <c r="A7" s="13" t="s">
        <v>41</v>
      </c>
      <c r="B7" s="13" t="s">
        <v>107</v>
      </c>
      <c r="C7" s="13" t="s">
        <v>108</v>
      </c>
      <c r="D7" s="13" t="s">
        <v>109</v>
      </c>
      <c r="E7" s="13" t="s">
        <v>110</v>
      </c>
      <c r="F7" s="13" t="s">
        <v>111</v>
      </c>
      <c r="G7" s="13" t="s">
        <v>112</v>
      </c>
      <c r="H7" s="13">
        <v>20</v>
      </c>
      <c r="I7" s="13" t="s">
        <v>113</v>
      </c>
      <c r="J7" s="13" t="s">
        <v>114</v>
      </c>
    </row>
    <row r="8" spans="1:10" x14ac:dyDescent="0.35">
      <c r="A8" s="13" t="s">
        <v>46</v>
      </c>
      <c r="B8" s="13" t="s">
        <v>115</v>
      </c>
      <c r="C8" s="13" t="s">
        <v>116</v>
      </c>
      <c r="D8" s="13" t="s">
        <v>117</v>
      </c>
      <c r="E8" s="13" t="s">
        <v>118</v>
      </c>
      <c r="F8" s="13" t="s">
        <v>119</v>
      </c>
      <c r="G8" s="13" t="s">
        <v>120</v>
      </c>
      <c r="H8" s="13">
        <v>15</v>
      </c>
      <c r="I8" s="13" t="s">
        <v>121</v>
      </c>
      <c r="J8" s="13" t="s">
        <v>122</v>
      </c>
    </row>
    <row r="9" spans="1:10" x14ac:dyDescent="0.35">
      <c r="A9" s="13" t="s">
        <v>51</v>
      </c>
      <c r="B9" s="13" t="s">
        <v>123</v>
      </c>
      <c r="C9" s="13" t="s">
        <v>124</v>
      </c>
      <c r="D9" s="13" t="s">
        <v>125</v>
      </c>
      <c r="E9" s="13" t="s">
        <v>126</v>
      </c>
      <c r="F9" s="13" t="s">
        <v>127</v>
      </c>
      <c r="G9" s="13" t="s">
        <v>52</v>
      </c>
      <c r="H9" s="13">
        <v>30</v>
      </c>
      <c r="I9" s="13" t="s">
        <v>128</v>
      </c>
      <c r="J9" s="13" t="s">
        <v>129</v>
      </c>
    </row>
    <row r="10" spans="1:10" x14ac:dyDescent="0.35">
      <c r="A10" s="13" t="s">
        <v>56</v>
      </c>
      <c r="B10" s="13" t="s">
        <v>130</v>
      </c>
      <c r="C10" s="13" t="s">
        <v>131</v>
      </c>
      <c r="D10" s="13" t="s">
        <v>132</v>
      </c>
      <c r="E10" s="13" t="s">
        <v>133</v>
      </c>
      <c r="F10" s="13" t="s">
        <v>134</v>
      </c>
      <c r="G10" s="13" t="s">
        <v>135</v>
      </c>
      <c r="H10" s="13">
        <v>10</v>
      </c>
      <c r="I10" s="13" t="s">
        <v>136</v>
      </c>
      <c r="J10" s="13" t="s">
        <v>137</v>
      </c>
    </row>
    <row r="11" spans="1:10" x14ac:dyDescent="0.35">
      <c r="A11" s="13" t="s">
        <v>61</v>
      </c>
      <c r="B11" s="13" t="s">
        <v>138</v>
      </c>
      <c r="C11" s="13" t="s">
        <v>139</v>
      </c>
      <c r="D11" s="13" t="s">
        <v>140</v>
      </c>
      <c r="E11" s="13" t="s">
        <v>141</v>
      </c>
      <c r="F11" s="13" t="s">
        <v>142</v>
      </c>
      <c r="G11" s="13" t="s">
        <v>88</v>
      </c>
      <c r="H11" s="13">
        <v>30</v>
      </c>
      <c r="I11" s="13" t="s">
        <v>143</v>
      </c>
      <c r="J11" s="13" t="s">
        <v>144</v>
      </c>
    </row>
    <row r="12" spans="1:10" x14ac:dyDescent="0.35">
      <c r="A12" s="13" t="s">
        <v>66</v>
      </c>
      <c r="B12" s="13" t="s">
        <v>145</v>
      </c>
      <c r="C12" s="13" t="s">
        <v>146</v>
      </c>
      <c r="D12" s="13" t="s">
        <v>147</v>
      </c>
      <c r="E12" s="13" t="s">
        <v>148</v>
      </c>
      <c r="F12" s="13" t="s">
        <v>149</v>
      </c>
      <c r="G12" s="13" t="s">
        <v>96</v>
      </c>
      <c r="H12" s="13">
        <v>25</v>
      </c>
      <c r="I12" s="13" t="s">
        <v>150</v>
      </c>
      <c r="J12" s="13" t="s">
        <v>151</v>
      </c>
    </row>
    <row r="13" spans="1:10" x14ac:dyDescent="0.35">
      <c r="A13" s="13" t="s">
        <v>70</v>
      </c>
      <c r="B13" s="13" t="s">
        <v>152</v>
      </c>
      <c r="C13" s="13" t="s">
        <v>153</v>
      </c>
      <c r="D13" s="13" t="s">
        <v>154</v>
      </c>
      <c r="E13" s="13" t="s">
        <v>155</v>
      </c>
      <c r="F13" s="13" t="s">
        <v>156</v>
      </c>
      <c r="G13" s="13" t="s">
        <v>104</v>
      </c>
      <c r="H13" s="13">
        <v>30</v>
      </c>
      <c r="I13" s="13" t="s">
        <v>157</v>
      </c>
      <c r="J13" s="13" t="s">
        <v>158</v>
      </c>
    </row>
  </sheetData>
  <mergeCells count="1">
    <mergeCell ref="A1:J1"/>
  </mergeCells>
  <pageMargins left="0.25" right="0.25" top="0.5" bottom="0.5" header="0.5" footer="0.5"/>
  <pageSetup fitToHeight="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9"/>
  <sheetViews>
    <sheetView showGridLines="0" tabSelected="1" zoomScale="55" zoomScaleNormal="55" workbookViewId="0">
      <selection activeCell="H19" sqref="H19"/>
    </sheetView>
  </sheetViews>
  <sheetFormatPr defaultRowHeight="14.5" x14ac:dyDescent="0.35"/>
  <cols>
    <col min="1" max="1" width="22" customWidth="1"/>
    <col min="2" max="2" width="16" customWidth="1"/>
    <col min="3" max="3" width="4" customWidth="1"/>
    <col min="4" max="4" width="30" customWidth="1"/>
    <col min="5" max="5" width="18" customWidth="1"/>
    <col min="6" max="6" width="4" customWidth="1"/>
    <col min="7" max="8" width="18" customWidth="1"/>
  </cols>
  <sheetData>
    <row r="1" spans="1:8" ht="26" x14ac:dyDescent="0.6">
      <c r="A1" s="25" t="s">
        <v>159</v>
      </c>
      <c r="B1" s="20"/>
      <c r="C1" s="20"/>
      <c r="D1" s="20"/>
      <c r="E1" s="20"/>
      <c r="F1" s="20"/>
      <c r="G1" s="20"/>
      <c r="H1" s="20"/>
    </row>
    <row r="3" spans="1:8" x14ac:dyDescent="0.35">
      <c r="A3" s="26" t="s">
        <v>14</v>
      </c>
      <c r="B3" s="20"/>
      <c r="C3" s="26" t="s">
        <v>73</v>
      </c>
      <c r="D3" s="20"/>
      <c r="E3" s="26" t="s">
        <v>17</v>
      </c>
      <c r="F3" s="20"/>
      <c r="G3" s="26" t="s">
        <v>160</v>
      </c>
      <c r="H3" s="20"/>
    </row>
    <row r="4" spans="1:8" x14ac:dyDescent="0.35">
      <c r="A4" s="23">
        <f>SUM('Vendor Payments'!M5:M34)</f>
        <v>612830</v>
      </c>
      <c r="B4" s="20"/>
      <c r="C4" s="23">
        <f>SUM('Vendor Payments'!O5:O34)</f>
        <v>463360</v>
      </c>
      <c r="D4" s="20"/>
      <c r="E4" s="23">
        <f>SUM('Vendor Payments'!P5:P34)</f>
        <v>149470</v>
      </c>
      <c r="F4" s="20"/>
      <c r="G4" s="24">
        <f ca="1">COUNTIF('Vendor Payments'!Q5:Q34,"Overdue")</f>
        <v>6</v>
      </c>
      <c r="H4" s="20"/>
    </row>
    <row r="5" spans="1:8" x14ac:dyDescent="0.35">
      <c r="A5" s="20"/>
      <c r="B5" s="20"/>
      <c r="C5" s="20"/>
      <c r="D5" s="20"/>
      <c r="E5" s="20"/>
      <c r="F5" s="20"/>
      <c r="G5" s="20"/>
      <c r="H5" s="20"/>
    </row>
    <row r="8" spans="1:8" ht="17" x14ac:dyDescent="0.4">
      <c r="A8" s="14" t="s">
        <v>18</v>
      </c>
      <c r="D8" s="14" t="s">
        <v>161</v>
      </c>
    </row>
    <row r="9" spans="1:8" x14ac:dyDescent="0.35">
      <c r="A9" s="15" t="s">
        <v>162</v>
      </c>
      <c r="B9" s="15" t="s">
        <v>163</v>
      </c>
      <c r="D9" s="15" t="s">
        <v>164</v>
      </c>
      <c r="E9" s="15" t="s">
        <v>17</v>
      </c>
    </row>
    <row r="10" spans="1:8" x14ac:dyDescent="0.35">
      <c r="A10" s="6" t="s">
        <v>165</v>
      </c>
      <c r="B10" s="6">
        <f ca="1">COUNTIF('Vendor Payments'!Q5:Q34,A10)</f>
        <v>3</v>
      </c>
      <c r="D10" s="6" t="str">
        <f>'Vendor Master'!B4</f>
        <v>Sharma Industrial Supplies</v>
      </c>
      <c r="E10" s="16">
        <f ca="1">SUMIF('Vendor Payments'!G5:G34,D10,'Vendor Payments'!P5:P34)</f>
        <v>29500</v>
      </c>
    </row>
    <row r="11" spans="1:8" x14ac:dyDescent="0.35">
      <c r="A11" s="6" t="s">
        <v>166</v>
      </c>
      <c r="B11" s="6">
        <f ca="1">COUNTIF('Vendor Payments'!Q5:Q34,A11)</f>
        <v>1</v>
      </c>
      <c r="D11" s="6" t="str">
        <f>'Vendor Master'!B5</f>
        <v>Gupta Office Solutions</v>
      </c>
      <c r="E11" s="16">
        <f ca="1">SUMIF('Vendor Payments'!G5:G34,D11,'Vendor Payments'!P5:P34)</f>
        <v>1180</v>
      </c>
    </row>
    <row r="12" spans="1:8" x14ac:dyDescent="0.35">
      <c r="A12" s="6" t="s">
        <v>167</v>
      </c>
      <c r="B12" s="6">
        <f ca="1">COUNTIF('Vendor Payments'!Q5:Q34,A12)</f>
        <v>0</v>
      </c>
      <c r="D12" s="6" t="str">
        <f>'Vendor Master'!B6</f>
        <v>TechServe Systems</v>
      </c>
      <c r="E12" s="16">
        <f ca="1">SUMIF('Vendor Payments'!G5:G34,D12,'Vendor Payments'!P5:P34)</f>
        <v>0</v>
      </c>
    </row>
    <row r="13" spans="1:8" x14ac:dyDescent="0.35">
      <c r="A13" s="6" t="s">
        <v>168</v>
      </c>
      <c r="B13" s="6">
        <f ca="1">COUNTIF('Vendor Payments'!Q5:Q34,A13)</f>
        <v>6</v>
      </c>
      <c r="D13" s="6" t="str">
        <f>'Vendor Master'!B7</f>
        <v>Reliable Logistics</v>
      </c>
      <c r="E13" s="16">
        <f ca="1">SUMIF('Vendor Payments'!G5:G34,D13,'Vendor Payments'!P5:P34)</f>
        <v>3150</v>
      </c>
    </row>
    <row r="14" spans="1:8" x14ac:dyDescent="0.35">
      <c r="D14" s="6" t="str">
        <f>'Vendor Master'!B8</f>
        <v>CleanCare Services</v>
      </c>
      <c r="E14" s="16">
        <f ca="1">SUMIF('Vendor Payments'!G5:G34,D14,'Vendor Payments'!P5:P34)</f>
        <v>2360</v>
      </c>
    </row>
    <row r="15" spans="1:8" x14ac:dyDescent="0.35">
      <c r="D15" s="6" t="str">
        <f>'Vendor Master'!B9</f>
        <v>Bright Marketing Hub</v>
      </c>
      <c r="E15" s="16">
        <f ca="1">SUMIF('Vendor Payments'!G5:G34,D15,'Vendor Payments'!P5:P34)</f>
        <v>70800</v>
      </c>
    </row>
    <row r="16" spans="1:8" x14ac:dyDescent="0.35">
      <c r="D16" s="6" t="str">
        <f>'Vendor Master'!B10</f>
        <v>Metro Electricals</v>
      </c>
      <c r="E16" s="16">
        <f ca="1">SUMIF('Vendor Payments'!G5:G34,D16,'Vendor Payments'!P5:P34)</f>
        <v>1180</v>
      </c>
    </row>
    <row r="17" spans="4:5" x14ac:dyDescent="0.35">
      <c r="D17" s="6" t="str">
        <f>'Vendor Master'!B11</f>
        <v>FreshPack Traders</v>
      </c>
      <c r="E17" s="16">
        <f ca="1">SUMIF('Vendor Payments'!G5:G34,D17,'Vendor Payments'!P5:P34)</f>
        <v>0</v>
      </c>
    </row>
    <row r="18" spans="4:5" x14ac:dyDescent="0.35">
      <c r="D18" s="6" t="str">
        <f>'Vendor Master'!B12</f>
        <v>OfficePro Furniture</v>
      </c>
      <c r="E18" s="16">
        <f ca="1">SUMIF('Vendor Payments'!G5:G34,D18,'Vendor Payments'!P5:P34)</f>
        <v>0</v>
      </c>
    </row>
    <row r="19" spans="4:5" x14ac:dyDescent="0.35">
      <c r="D19" s="6" t="str">
        <f>'Vendor Master'!B13</f>
        <v>CloudWorks Software</v>
      </c>
      <c r="E19" s="16">
        <f ca="1">SUMIF('Vendor Payments'!G5:G34,D19,'Vendor Payments'!P5:P34)</f>
        <v>41300</v>
      </c>
    </row>
  </sheetData>
  <mergeCells count="9">
    <mergeCell ref="C4:D5"/>
    <mergeCell ref="A4:B5"/>
    <mergeCell ref="G4:H5"/>
    <mergeCell ref="E4:F5"/>
    <mergeCell ref="A1:H1"/>
    <mergeCell ref="C3:D3"/>
    <mergeCell ref="A3:B3"/>
    <mergeCell ref="G3:H3"/>
    <mergeCell ref="E3:F3"/>
  </mergeCells>
  <pageMargins left="0.25" right="0.25" top="0.5" bottom="0.5" header="0.5" footer="0.5"/>
  <pageSetup fitToHeight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BD979-03AE-49E5-88F7-DF37CD870F32}">
  <dimension ref="A1:A19"/>
  <sheetViews>
    <sheetView workbookViewId="0">
      <selection sqref="A1:A16384"/>
    </sheetView>
  </sheetViews>
  <sheetFormatPr defaultRowHeight="14.5" x14ac:dyDescent="0.35"/>
  <sheetData>
    <row r="1" spans="1:1" x14ac:dyDescent="0.35">
      <c r="A1" t="s">
        <v>2</v>
      </c>
    </row>
    <row r="2" spans="1:1" x14ac:dyDescent="0.35">
      <c r="A2" t="s">
        <v>3</v>
      </c>
    </row>
    <row r="3" spans="1:1" x14ac:dyDescent="0.35">
      <c r="A3" t="s">
        <v>4</v>
      </c>
    </row>
    <row r="4" spans="1:1" x14ac:dyDescent="0.35">
      <c r="A4" t="s">
        <v>5</v>
      </c>
    </row>
    <row r="5" spans="1:1" x14ac:dyDescent="0.35">
      <c r="A5" t="s">
        <v>6</v>
      </c>
    </row>
    <row r="6" spans="1:1" x14ac:dyDescent="0.35">
      <c r="A6" t="s">
        <v>7</v>
      </c>
    </row>
    <row r="7" spans="1:1" x14ac:dyDescent="0.35">
      <c r="A7" t="s">
        <v>8</v>
      </c>
    </row>
    <row r="8" spans="1:1" x14ac:dyDescent="0.35">
      <c r="A8" t="s">
        <v>9</v>
      </c>
    </row>
    <row r="9" spans="1:1" x14ac:dyDescent="0.35">
      <c r="A9" t="s">
        <v>10</v>
      </c>
    </row>
    <row r="10" spans="1:1" x14ac:dyDescent="0.35">
      <c r="A10" t="s">
        <v>11</v>
      </c>
    </row>
    <row r="11" spans="1:1" x14ac:dyDescent="0.35">
      <c r="A11" t="s">
        <v>12</v>
      </c>
    </row>
    <row r="12" spans="1:1" x14ac:dyDescent="0.35">
      <c r="A12" t="s">
        <v>13</v>
      </c>
    </row>
    <row r="13" spans="1:1" x14ac:dyDescent="0.35">
      <c r="A13" t="s">
        <v>14</v>
      </c>
    </row>
    <row r="14" spans="1:1" x14ac:dyDescent="0.35">
      <c r="A14" t="s">
        <v>15</v>
      </c>
    </row>
    <row r="15" spans="1:1" x14ac:dyDescent="0.35">
      <c r="A15" t="s">
        <v>16</v>
      </c>
    </row>
    <row r="16" spans="1:1" x14ac:dyDescent="0.35">
      <c r="A16" t="s">
        <v>17</v>
      </c>
    </row>
    <row r="17" spans="1:1" x14ac:dyDescent="0.35">
      <c r="A17" t="s">
        <v>18</v>
      </c>
    </row>
    <row r="18" spans="1:1" x14ac:dyDescent="0.35">
      <c r="A18" t="s">
        <v>19</v>
      </c>
    </row>
    <row r="19" spans="1:1" x14ac:dyDescent="0.35">
      <c r="A19" t="s">
        <v>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"/>
  <sheetViews>
    <sheetView workbookViewId="0"/>
  </sheetViews>
  <sheetFormatPr defaultRowHeight="14.5" x14ac:dyDescent="0.35"/>
  <sheetData>
    <row r="1" spans="1:5" x14ac:dyDescent="0.35">
      <c r="A1" s="17" t="s">
        <v>169</v>
      </c>
      <c r="B1" s="17" t="s">
        <v>18</v>
      </c>
      <c r="C1" s="17" t="s">
        <v>170</v>
      </c>
      <c r="D1" s="17" t="s">
        <v>171</v>
      </c>
      <c r="E1" s="17" t="s">
        <v>172</v>
      </c>
    </row>
    <row r="2" spans="1:5" x14ac:dyDescent="0.35">
      <c r="A2" t="s">
        <v>25</v>
      </c>
      <c r="B2" t="s">
        <v>166</v>
      </c>
      <c r="C2" t="s">
        <v>88</v>
      </c>
      <c r="D2" t="s">
        <v>24</v>
      </c>
      <c r="E2" s="18">
        <v>0</v>
      </c>
    </row>
    <row r="3" spans="1:5" x14ac:dyDescent="0.35">
      <c r="A3" t="s">
        <v>31</v>
      </c>
      <c r="B3" t="s">
        <v>167</v>
      </c>
      <c r="C3" t="s">
        <v>96</v>
      </c>
      <c r="D3" t="s">
        <v>173</v>
      </c>
      <c r="E3" s="18">
        <v>0.05</v>
      </c>
    </row>
    <row r="4" spans="1:5" x14ac:dyDescent="0.35">
      <c r="A4" t="s">
        <v>47</v>
      </c>
      <c r="B4" t="s">
        <v>165</v>
      </c>
      <c r="C4" t="s">
        <v>174</v>
      </c>
      <c r="D4" t="s">
        <v>30</v>
      </c>
      <c r="E4" s="18">
        <v>0.12</v>
      </c>
    </row>
    <row r="5" spans="1:5" x14ac:dyDescent="0.35">
      <c r="A5" t="s">
        <v>57</v>
      </c>
      <c r="B5" t="s">
        <v>168</v>
      </c>
      <c r="C5" t="s">
        <v>135</v>
      </c>
      <c r="D5" t="s">
        <v>42</v>
      </c>
      <c r="E5" s="18">
        <v>0.18</v>
      </c>
    </row>
    <row r="6" spans="1:5" x14ac:dyDescent="0.35">
      <c r="A6" t="s">
        <v>37</v>
      </c>
      <c r="B6" t="s">
        <v>175</v>
      </c>
      <c r="C6" t="s">
        <v>120</v>
      </c>
      <c r="D6" t="s">
        <v>36</v>
      </c>
      <c r="E6" s="18">
        <v>0.28000000000000003</v>
      </c>
    </row>
    <row r="7" spans="1:5" x14ac:dyDescent="0.35">
      <c r="A7" t="s">
        <v>62</v>
      </c>
      <c r="C7" t="s">
        <v>112</v>
      </c>
      <c r="D7" t="s">
        <v>52</v>
      </c>
    </row>
    <row r="8" spans="1:5" x14ac:dyDescent="0.35">
      <c r="A8" t="s">
        <v>176</v>
      </c>
      <c r="C8" t="s">
        <v>52</v>
      </c>
      <c r="D8" t="s">
        <v>177</v>
      </c>
    </row>
    <row r="9" spans="1:5" x14ac:dyDescent="0.35">
      <c r="C9" t="s">
        <v>104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Vendor Payments</vt:lpstr>
      <vt:lpstr>Vendor Master</vt:lpstr>
      <vt:lpstr>Dashboard</vt:lpstr>
      <vt:lpstr>Sheet1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pramod</dc:creator>
  <cp:lastModifiedBy>pm</cp:lastModifiedBy>
  <dcterms:created xsi:type="dcterms:W3CDTF">2026-10-05T16:26:47Z</dcterms:created>
  <dcterms:modified xsi:type="dcterms:W3CDTF">2026-10-21T05:06:25Z</dcterms:modified>
</cp:coreProperties>
</file>