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m\Desktop\"/>
    </mc:Choice>
  </mc:AlternateContent>
  <xr:revisionPtr revIDLastSave="0" documentId="13_ncr:20001_{DCC3A1C9-5D6C-414E-B637-760D4CFDD468}" xr6:coauthVersionLast="47" xr6:coauthVersionMax="47" xr10:uidLastSave="{00000000-0000-0000-0000-000000000000}"/>
  <bookViews>
    <workbookView xWindow="-110" yWindow="-110" windowWidth="19420" windowHeight="10420" activeTab="4" xr2:uid="{00000000-000D-0000-FFFF-FFFF00000000}"/>
  </bookViews>
  <sheets>
    <sheet name="Dashboard" sheetId="1" r:id="rId1"/>
    <sheet name="Store Register" sheetId="2" r:id="rId2"/>
    <sheet name="Item Master" sheetId="3" r:id="rId3"/>
    <sheet name="Lists" sheetId="4" r:id="rId4"/>
    <sheet name="Sheet1" sheetId="5" r:id="rId5"/>
  </sheets>
  <definedNames>
    <definedName name="_xlnm._FilterDatabase" localSheetId="2" hidden="1">'Item Master'!$A$3:$J$13</definedName>
    <definedName name="_xlnm._FilterDatabase" localSheetId="1" hidden="1">'Store Register'!$A$4:$Q$13</definedName>
  </definedNames>
  <calcPr calcId="191029" forceFullCalc="1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3" i="3" l="1"/>
  <c r="H12" i="3"/>
  <c r="H11" i="3"/>
  <c r="H10" i="3"/>
  <c r="H9" i="3"/>
  <c r="H8" i="3"/>
  <c r="H7" i="3"/>
  <c r="H6" i="3"/>
  <c r="H5" i="3"/>
  <c r="H4" i="3"/>
  <c r="L13" i="2"/>
  <c r="M13" i="2" s="1"/>
  <c r="K13" i="2"/>
  <c r="H13" i="2"/>
  <c r="G13" i="2"/>
  <c r="F13" i="2"/>
  <c r="A13" i="2"/>
  <c r="L12" i="2"/>
  <c r="M12" i="2" s="1"/>
  <c r="K12" i="2"/>
  <c r="H12" i="2"/>
  <c r="G12" i="2"/>
  <c r="F12" i="2"/>
  <c r="A12" i="2"/>
  <c r="L11" i="2"/>
  <c r="M11" i="2" s="1"/>
  <c r="K11" i="2"/>
  <c r="H11" i="2"/>
  <c r="G11" i="2"/>
  <c r="F11" i="2"/>
  <c r="A11" i="2"/>
  <c r="L10" i="2"/>
  <c r="M10" i="2" s="1"/>
  <c r="K10" i="2"/>
  <c r="H10" i="2"/>
  <c r="G10" i="2"/>
  <c r="F10" i="2"/>
  <c r="A10" i="2"/>
  <c r="L9" i="2"/>
  <c r="M9" i="2" s="1"/>
  <c r="K9" i="2"/>
  <c r="H9" i="2"/>
  <c r="G9" i="2"/>
  <c r="F9" i="2"/>
  <c r="A9" i="2"/>
  <c r="L8" i="2"/>
  <c r="M8" i="2" s="1"/>
  <c r="K8" i="2"/>
  <c r="H8" i="2"/>
  <c r="G8" i="2"/>
  <c r="F8" i="2"/>
  <c r="A8" i="2"/>
  <c r="L7" i="2"/>
  <c r="M7" i="2" s="1"/>
  <c r="K7" i="2"/>
  <c r="H7" i="2"/>
  <c r="G7" i="2"/>
  <c r="F7" i="2"/>
  <c r="A7" i="2"/>
  <c r="L6" i="2"/>
  <c r="M6" i="2" s="1"/>
  <c r="K6" i="2"/>
  <c r="H6" i="2"/>
  <c r="G6" i="2"/>
  <c r="F6" i="2"/>
  <c r="A6" i="2"/>
  <c r="L5" i="2"/>
  <c r="M5" i="2" s="1"/>
  <c r="K5" i="2"/>
  <c r="H5" i="2"/>
  <c r="G5" i="2"/>
  <c r="F5" i="2"/>
  <c r="A5" i="2"/>
  <c r="G21" i="1"/>
  <c r="E21" i="1"/>
  <c r="D21" i="1"/>
  <c r="F21" i="1" s="1"/>
  <c r="G20" i="1"/>
  <c r="E20" i="1"/>
  <c r="D20" i="1"/>
  <c r="F20" i="1" s="1"/>
  <c r="G19" i="1"/>
  <c r="E19" i="1"/>
  <c r="D19" i="1"/>
  <c r="F19" i="1" s="1"/>
  <c r="G18" i="1"/>
  <c r="E18" i="1"/>
  <c r="D18" i="1"/>
  <c r="F18" i="1" s="1"/>
  <c r="G17" i="1"/>
  <c r="E17" i="1"/>
  <c r="D17" i="1"/>
  <c r="F17" i="1" s="1"/>
  <c r="B17" i="1"/>
  <c r="G16" i="1"/>
  <c r="E16" i="1"/>
  <c r="D16" i="1"/>
  <c r="F16" i="1" s="1"/>
  <c r="B16" i="1"/>
  <c r="G15" i="1"/>
  <c r="E15" i="1"/>
  <c r="D15" i="1"/>
  <c r="F15" i="1" s="1"/>
  <c r="B15" i="1"/>
  <c r="G14" i="1"/>
  <c r="E14" i="1"/>
  <c r="D14" i="1"/>
  <c r="F14" i="1" s="1"/>
  <c r="B14" i="1"/>
  <c r="G13" i="1"/>
  <c r="E13" i="1"/>
  <c r="D13" i="1"/>
  <c r="F13" i="1" s="1"/>
  <c r="B13" i="1"/>
  <c r="G12" i="1"/>
  <c r="E12" i="1"/>
  <c r="D12" i="1"/>
  <c r="F12" i="1" s="1"/>
  <c r="B12" i="1"/>
  <c r="G7" i="1"/>
  <c r="D7" i="1"/>
  <c r="A4" i="1"/>
  <c r="M15" i="2"/>
  <c r="A7" i="1"/>
  <c r="J15" i="2"/>
  <c r="G4" i="1"/>
  <c r="D4" i="1"/>
  <c r="I15" i="2"/>
</calcChain>
</file>

<file path=xl/sharedStrings.xml><?xml version="1.0" encoding="utf-8"?>
<sst xmlns="http://schemas.openxmlformats.org/spreadsheetml/2006/main" count="239" uniqueCount="114">
  <si>
    <t>STORE REGISTER DASHBOARD</t>
  </si>
  <si>
    <t>Total Transactions</t>
  </si>
  <si>
    <t>Total Qty In</t>
  </si>
  <si>
    <t>Total Qty Out</t>
  </si>
  <si>
    <t>Transaction Value</t>
  </si>
  <si>
    <t>Pending Transactions</t>
  </si>
  <si>
    <t>Item Master Count</t>
  </si>
  <si>
    <t>Transaction Type Summary</t>
  </si>
  <si>
    <t>Low Stock Items</t>
  </si>
  <si>
    <t>Transaction Type</t>
  </si>
  <si>
    <t>Count</t>
  </si>
  <si>
    <t>Item Code</t>
  </si>
  <si>
    <t>Item Name</t>
  </si>
  <si>
    <t>Opening Qty</t>
  </si>
  <si>
    <t>Reorder Level</t>
  </si>
  <si>
    <t>Receipt</t>
  </si>
  <si>
    <t>Issue</t>
  </si>
  <si>
    <t>Return</t>
  </si>
  <si>
    <t>Transfer In</t>
  </si>
  <si>
    <t>Transfer Out</t>
  </si>
  <si>
    <t>Adjustment</t>
  </si>
  <si>
    <t>STORE REGISTER / STOCK TRANSACTION REGISTER</t>
  </si>
  <si>
    <t>Record all receipts, issues, returns, transfers and adjustments in one editable transaction ledger.</t>
  </si>
  <si>
    <t>Sr. No.</t>
  </si>
  <si>
    <t>Date</t>
  </si>
  <si>
    <t>Transaction ID</t>
  </si>
  <si>
    <t>Category</t>
  </si>
  <si>
    <t>Unit</t>
  </si>
  <si>
    <t>Qty In</t>
  </si>
  <si>
    <t>Qty Out</t>
  </si>
  <si>
    <t>Running Balance</t>
  </si>
  <si>
    <t>Unit Cost</t>
  </si>
  <si>
    <t>Supplier / Department</t>
  </si>
  <si>
    <t>Location</t>
  </si>
  <si>
    <t>Status</t>
  </si>
  <si>
    <t>Remarks</t>
  </si>
  <si>
    <t>TRN-0001</t>
  </si>
  <si>
    <t>ITM-001</t>
  </si>
  <si>
    <t>ABC Office Supplies</t>
  </si>
  <si>
    <t>Main Store</t>
  </si>
  <si>
    <t>Completed</t>
  </si>
  <si>
    <t>Monthly paper receipt</t>
  </si>
  <si>
    <t>TRN-0002</t>
  </si>
  <si>
    <t>Administration</t>
  </si>
  <si>
    <t>Issued for office use</t>
  </si>
  <si>
    <t>TRN-0003</t>
  </si>
  <si>
    <t>ITM-003</t>
  </si>
  <si>
    <t>Tech World</t>
  </si>
  <si>
    <t>IT Store</t>
  </si>
  <si>
    <t>Keyboard stock received</t>
  </si>
  <si>
    <t>TRN-0004</t>
  </si>
  <si>
    <t>IT</t>
  </si>
  <si>
    <t>Issued to IT support</t>
  </si>
  <si>
    <t>TRN-0005</t>
  </si>
  <si>
    <t>ITM-004</t>
  </si>
  <si>
    <t>Maintenance</t>
  </si>
  <si>
    <t>Maintenance Store</t>
  </si>
  <si>
    <t>Maintenance requirement</t>
  </si>
  <si>
    <t>TRN-0006</t>
  </si>
  <si>
    <t>ITM-005</t>
  </si>
  <si>
    <t>CleanPro Traders</t>
  </si>
  <si>
    <t>Cleaning stock replenishment</t>
  </si>
  <si>
    <t>TRN-0007</t>
  </si>
  <si>
    <t>ITM-006</t>
  </si>
  <si>
    <t>Operations</t>
  </si>
  <si>
    <t>Safety gloves issued</t>
  </si>
  <si>
    <t>TRN-0008</t>
  </si>
  <si>
    <t>ITM-007</t>
  </si>
  <si>
    <t>Unused folders returned</t>
  </si>
  <si>
    <t>TRN-0009</t>
  </si>
  <si>
    <t>ITM-008</t>
  </si>
  <si>
    <t>Transferred to branch</t>
  </si>
  <si>
    <t>ITM-010</t>
  </si>
  <si>
    <t>Pending</t>
  </si>
  <si>
    <t>TOTALS / SUMMARY</t>
  </si>
  <si>
    <t>STORE ITEM MASTER</t>
  </si>
  <si>
    <t>Opening Value</t>
  </si>
  <si>
    <t>Supplier</t>
  </si>
  <si>
    <t>A4 Copier Paper</t>
  </si>
  <si>
    <t>Stationery</t>
  </si>
  <si>
    <t>Box</t>
  </si>
  <si>
    <t>ITM-002</t>
  </si>
  <si>
    <t>Ball Pen Blue</t>
  </si>
  <si>
    <t>USB Keyboard</t>
  </si>
  <si>
    <t>IT Equipment</t>
  </si>
  <si>
    <t>Nos</t>
  </si>
  <si>
    <t>LED Bulb 12W</t>
  </si>
  <si>
    <t>Electrical</t>
  </si>
  <si>
    <t>Metro Electricals</t>
  </si>
  <si>
    <t>Floor Cleaner 5L</t>
  </si>
  <si>
    <t>Cleaning</t>
  </si>
  <si>
    <t>Litre</t>
  </si>
  <si>
    <t>Safety Gloves</t>
  </si>
  <si>
    <t>Safety</t>
  </si>
  <si>
    <t>Pair</t>
  </si>
  <si>
    <t>SafeWork Solutions</t>
  </si>
  <si>
    <t>File Folder</t>
  </si>
  <si>
    <t>Office Supplies</t>
  </si>
  <si>
    <t>Pack</t>
  </si>
  <si>
    <t>Network Cable CAT6</t>
  </si>
  <si>
    <t>Meter</t>
  </si>
  <si>
    <t>ITM-009</t>
  </si>
  <si>
    <t>Screwdriver Set</t>
  </si>
  <si>
    <t>Tools</t>
  </si>
  <si>
    <t>Set</t>
  </si>
  <si>
    <t>Printer Toner</t>
  </si>
  <si>
    <t>Dropdown Lists</t>
  </si>
  <si>
    <t>Department</t>
  </si>
  <si>
    <t>Open</t>
  </si>
  <si>
    <t>Kg</t>
  </si>
  <si>
    <t>Cancelled</t>
  </si>
  <si>
    <t>Branch Store</t>
  </si>
  <si>
    <t>HR</t>
  </si>
  <si>
    <t>Accounts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</si>
</sst>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₹#,##0.00"/>
    <numFmt numFmtId="166" formatCode="dd\-mmm\-yyyy"/>
  </numFmts>
  <fonts count="11" x14ac:knownFonts="1">
    <font>
      <sz val="11"/>
      <color theme="1"/>
      <name val="Calibri"/>
      <family val="2"/>
      <scheme val="minor"/>
    </font>
    <font>
      <b/>
      <sz val="17"/>
      <color rgb="FFFFFFFF"/>
      <name val="Aptos"/>
    </font>
    <font>
      <b/>
      <sz val="11"/>
      <color rgb="FFFFFFFF"/>
      <name val="Aptos"/>
    </font>
    <font>
      <sz val="11"/>
      <color theme="1"/>
      <name val="Calibri"/>
      <family val="2"/>
      <scheme val="minor"/>
    </font>
    <font>
      <b/>
      <sz val="11"/>
      <name val="Aptos"/>
    </font>
    <font>
      <b/>
      <sz val="16"/>
      <color rgb="FFFFFFFF"/>
      <name val="Aptos"/>
    </font>
    <font>
      <b/>
      <sz val="18"/>
      <color rgb="FFFFFFFF"/>
      <name val="Aptos"/>
    </font>
    <font>
      <b/>
      <sz val="16"/>
      <name val="Aptos"/>
    </font>
    <font>
      <b/>
      <sz val="14"/>
      <color rgb="FFFFFFFF"/>
      <name val="Aptos"/>
    </font>
    <font>
      <sz val="11"/>
      <color theme="0" tint="-4.9989318521683403E-2"/>
      <name val="Calibri"/>
      <family val="2"/>
      <scheme val="minor"/>
    </font>
    <font>
      <sz val="11"/>
      <color theme="1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5B9BD5"/>
      </patternFill>
    </fill>
    <fill>
      <patternFill patternType="solid">
        <fgColor rgb="FFD9EAF7"/>
      </patternFill>
    </fill>
    <fill>
      <patternFill patternType="solid">
        <fgColor theme="5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7B7B7"/>
      </left>
      <right style="thin">
        <color rgb="FFB7B7B7"/>
      </right>
      <top/>
      <bottom style="thin">
        <color rgb="FFB7B7B7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3" fillId="0" borderId="1" xfId="0" applyFont="1" applyBorder="1"/>
    <xf numFmtId="0" fontId="3" fillId="0" borderId="1" xfId="0" applyFont="1" applyBorder="1" applyAlignment="1">
      <alignment vertical="center"/>
    </xf>
    <xf numFmtId="166" fontId="3" fillId="0" borderId="1" xfId="0" applyNumberFormat="1" applyFont="1" applyBorder="1" applyAlignment="1">
      <alignment vertical="center"/>
    </xf>
    <xf numFmtId="164" fontId="3" fillId="0" borderId="1" xfId="0" applyNumberFormat="1" applyFont="1" applyBorder="1" applyAlignment="1">
      <alignment vertical="center"/>
    </xf>
    <xf numFmtId="0" fontId="4" fillId="4" borderId="1" xfId="0" applyFont="1" applyFill="1" applyBorder="1"/>
    <xf numFmtId="164" fontId="4" fillId="4" borderId="1" xfId="0" applyNumberFormat="1" applyFont="1" applyFill="1" applyBorder="1"/>
    <xf numFmtId="0" fontId="3" fillId="0" borderId="1" xfId="0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4" fontId="3" fillId="0" borderId="1" xfId="0" applyNumberFormat="1" applyFont="1" applyBorder="1"/>
    <xf numFmtId="0" fontId="7" fillId="4" borderId="1" xfId="0" applyFont="1" applyFill="1" applyBorder="1" applyAlignment="1">
      <alignment horizontal="center"/>
    </xf>
    <xf numFmtId="0" fontId="0" fillId="0" borderId="0" xfId="0"/>
    <xf numFmtId="0" fontId="2" fillId="3" borderId="0" xfId="0" applyFont="1" applyFill="1" applyAlignment="1">
      <alignment horizontal="center"/>
    </xf>
    <xf numFmtId="164" fontId="7" fillId="4" borderId="1" xfId="0" applyNumberFormat="1" applyFont="1" applyFill="1" applyBorder="1" applyAlignment="1">
      <alignment horizontal="center"/>
    </xf>
    <xf numFmtId="0" fontId="3" fillId="0" borderId="3" xfId="0" applyFont="1" applyBorder="1" applyAlignment="1">
      <alignment vertical="center"/>
    </xf>
    <xf numFmtId="166" fontId="3" fillId="0" borderId="3" xfId="0" applyNumberFormat="1" applyFont="1" applyBorder="1" applyAlignment="1">
      <alignment vertical="center"/>
    </xf>
    <xf numFmtId="164" fontId="3" fillId="0" borderId="3" xfId="0" applyNumberFormat="1" applyFont="1" applyBorder="1" applyAlignment="1">
      <alignment vertical="center"/>
    </xf>
    <xf numFmtId="0" fontId="9" fillId="5" borderId="2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0" fillId="5" borderId="0" xfId="0" applyFill="1"/>
    <xf numFmtId="0" fontId="0" fillId="0" borderId="0" xfId="0" applyFont="1"/>
    <xf numFmtId="0" fontId="10" fillId="0" borderId="0" xfId="0" applyFont="1" applyAlignment="1">
      <alignment horizontal="center"/>
    </xf>
    <xf numFmtId="0" fontId="2" fillId="5" borderId="0" xfId="0" applyFont="1" applyFill="1"/>
    <xf numFmtId="0" fontId="6" fillId="5" borderId="0" xfId="0" applyFont="1" applyFill="1" applyAlignment="1">
      <alignment horizontal="center"/>
    </xf>
    <xf numFmtId="0" fontId="5" fillId="5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 vertical="center" wrapText="1"/>
    </xf>
    <xf numFmtId="0" fontId="0" fillId="5" borderId="0" xfId="0" applyFill="1"/>
    <xf numFmtId="0" fontId="8" fillId="5" borderId="0" xfId="0" applyFont="1" applyFill="1" applyAlignment="1">
      <alignment horizontal="center"/>
    </xf>
    <xf numFmtId="0" fontId="0" fillId="5" borderId="0" xfId="0" applyFill="1" applyAlignment="1">
      <alignment horizontal="center"/>
    </xf>
  </cellXfs>
  <cellStyles count="1">
    <cellStyle name="Normal" xfId="0" builtinId="0"/>
  </cellStyles>
  <dxfs count="3">
    <dxf>
      <fill>
        <patternFill patternType="solid">
          <fgColor rgb="FFE2F0D9"/>
        </patternFill>
      </fill>
    </dxf>
    <dxf>
      <fill>
        <patternFill patternType="solid">
          <fgColor rgb="FFFCE4D6"/>
        </patternFill>
      </fill>
    </dxf>
    <dxf>
      <fill>
        <patternFill patternType="solid">
          <fgColor rgb="FFF4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500" b="1" i="0" u="none" strike="noStrike" kern="1200" cap="all" spc="100" normalizeH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Transactions by Type</a:t>
            </a:r>
          </a:p>
        </c:rich>
      </c:tx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2439120370370367E-2"/>
          <c:y val="0.19591825396825396"/>
          <c:w val="0.88377129629629625"/>
          <c:h val="0.7217246031746031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Dashboard!$B$11</c:f>
              <c:strCache>
                <c:ptCount val="1"/>
                <c:pt idx="0">
                  <c:v>Count</c:v>
                </c:pt>
              </c:strCache>
            </c:strRef>
          </c:tx>
          <c:invertIfNegative val="1"/>
          <c:dPt>
            <c:idx val="0"/>
            <c:invertIfNegative val="1"/>
            <c:bubble3D val="0"/>
            <c:spPr>
              <a:pattFill prst="ltUpDiag">
                <a:fgClr>
                  <a:schemeClr val="accent1"/>
                </a:fgClr>
                <a:bgClr>
                  <a:schemeClr val="lt1"/>
                </a:bgClr>
              </a:pattFill>
              <a:ln>
                <a:noFill/>
              </a:ln>
              <a:effectLst/>
            </c:spPr>
          </c:dPt>
          <c:dPt>
            <c:idx val="1"/>
            <c:invertIfNegative val="1"/>
            <c:bubble3D val="0"/>
            <c:spPr>
              <a:pattFill prst="ltUpDiag">
                <a:fgClr>
                  <a:schemeClr val="accent2"/>
                </a:fgClr>
                <a:bgClr>
                  <a:schemeClr val="lt1"/>
                </a:bgClr>
              </a:pattFill>
              <a:ln>
                <a:noFill/>
              </a:ln>
              <a:effectLst/>
            </c:spPr>
          </c:dPt>
          <c:dPt>
            <c:idx val="2"/>
            <c:invertIfNegative val="1"/>
            <c:bubble3D val="0"/>
            <c:spPr>
              <a:pattFill prst="ltUpDiag">
                <a:fgClr>
                  <a:schemeClr val="accent3"/>
                </a:fgClr>
                <a:bgClr>
                  <a:schemeClr val="lt1"/>
                </a:bgClr>
              </a:pattFill>
              <a:ln>
                <a:noFill/>
              </a:ln>
              <a:effectLst/>
            </c:spPr>
          </c:dPt>
          <c:dPt>
            <c:idx val="3"/>
            <c:invertIfNegative val="1"/>
            <c:bubble3D val="0"/>
            <c:spPr>
              <a:pattFill prst="ltUpDiag">
                <a:fgClr>
                  <a:schemeClr val="accent4"/>
                </a:fgClr>
                <a:bgClr>
                  <a:schemeClr val="lt1"/>
                </a:bgClr>
              </a:pattFill>
              <a:ln>
                <a:noFill/>
              </a:ln>
              <a:effectLst/>
            </c:spPr>
          </c:dPt>
          <c:dPt>
            <c:idx val="4"/>
            <c:invertIfNegative val="1"/>
            <c:bubble3D val="0"/>
            <c:spPr>
              <a:pattFill prst="ltUpDiag">
                <a:fgClr>
                  <a:schemeClr val="accent5"/>
                </a:fgClr>
                <a:bgClr>
                  <a:schemeClr val="lt1"/>
                </a:bgClr>
              </a:pattFill>
              <a:ln>
                <a:noFill/>
              </a:ln>
              <a:effectLst/>
            </c:spPr>
          </c:dPt>
          <c:dPt>
            <c:idx val="5"/>
            <c:invertIfNegative val="1"/>
            <c:bubble3D val="0"/>
            <c:spPr>
              <a:pattFill prst="ltUpDiag">
                <a:fgClr>
                  <a:schemeClr val="accent6"/>
                </a:fgClr>
                <a:bgClr>
                  <a:schemeClr val="lt1"/>
                </a:bgClr>
              </a:pattFill>
              <a:ln>
                <a:noFill/>
              </a:ln>
              <a:effectLst/>
            </c:spPr>
          </c:dPt>
          <c:cat>
            <c:strRef>
              <c:f>Dashboard!$A$12:$A$17</c:f>
              <c:strCache>
                <c:ptCount val="6"/>
                <c:pt idx="0">
                  <c:v>Receipt</c:v>
                </c:pt>
                <c:pt idx="1">
                  <c:v>Issue</c:v>
                </c:pt>
                <c:pt idx="2">
                  <c:v>Return</c:v>
                </c:pt>
                <c:pt idx="3">
                  <c:v>Transfer In</c:v>
                </c:pt>
                <c:pt idx="4">
                  <c:v>Transfer Out</c:v>
                </c:pt>
                <c:pt idx="5">
                  <c:v>Adjustment</c:v>
                </c:pt>
              </c:strCache>
            </c:strRef>
          </c:cat>
          <c:val>
            <c:numRef>
              <c:f>Dashboard!$B$12:$B$17</c:f>
              <c:numCache>
                <c:formatCode>General</c:formatCode>
                <c:ptCount val="6"/>
                <c:pt idx="0">
                  <c:v>3</c:v>
                </c:pt>
                <c:pt idx="1">
                  <c:v>4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8C-411D-9767-F6830F87F1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9"/>
        <c:overlap val="-20"/>
        <c:axId val="10"/>
        <c:axId val="100"/>
      </c:barChart>
      <c:catAx>
        <c:axId val="1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lt1">
                  <a:alpha val="2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Transaction Type</a:t>
                </a:r>
              </a:p>
            </c:rich>
          </c:tx>
          <c:overlay val="1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accent1">
                <a:lumMod val="60000"/>
                <a:lumOff val="4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50" normalizeH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Count</a:t>
                </a:r>
              </a:p>
            </c:rich>
          </c:tx>
          <c:overlay val="1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4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800" kern="1200" cap="all" spc="150" normalizeH="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>
      <cs:styleClr val="auto"/>
    </cs:fillRef>
    <cs:effectRef idx="0"/>
    <cs:fontRef idx="minor">
      <a:schemeClr val="lt1"/>
    </cs:fontRef>
    <cs:spPr>
      <a:solidFill>
        <a:schemeClr val="phClr">
          <a:alpha val="70000"/>
        </a:schemeClr>
      </a:solidFill>
    </cs:spPr>
    <cs:defRPr sz="900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1004454</xdr:colOff>
      <xdr:row>22</xdr:row>
      <xdr:rowOff>92364</xdr:rowOff>
    </xdr:from>
    <xdr:ext cx="4320000" cy="25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showGridLines="0" zoomScale="70" zoomScaleNormal="70" workbookViewId="0">
      <pane ySplit="9" topLeftCell="A10" activePane="bottomLeft" state="frozen"/>
      <selection pane="bottomLeft" activeCell="L18" sqref="L18"/>
    </sheetView>
  </sheetViews>
  <sheetFormatPr defaultRowHeight="14.5" x14ac:dyDescent="0.35"/>
  <cols>
    <col min="1" max="1" width="24" customWidth="1"/>
    <col min="2" max="2" width="16" customWidth="1"/>
    <col min="3" max="3" width="3" customWidth="1"/>
    <col min="4" max="4" width="15" customWidth="1"/>
    <col min="5" max="5" width="25" customWidth="1"/>
    <col min="6" max="6" width="15" customWidth="1"/>
    <col min="7" max="7" width="16" customWidth="1"/>
  </cols>
  <sheetData>
    <row r="1" spans="1:8" ht="23.5" x14ac:dyDescent="0.55000000000000004">
      <c r="A1" s="25" t="s">
        <v>0</v>
      </c>
      <c r="B1" s="21"/>
      <c r="C1" s="21"/>
      <c r="D1" s="21"/>
      <c r="E1" s="21"/>
      <c r="F1" s="21"/>
      <c r="G1" s="21"/>
      <c r="H1" s="21"/>
    </row>
    <row r="3" spans="1:8" x14ac:dyDescent="0.35">
      <c r="A3" s="14" t="s">
        <v>1</v>
      </c>
      <c r="B3" s="13"/>
      <c r="D3" s="14" t="s">
        <v>2</v>
      </c>
      <c r="E3" s="13"/>
      <c r="G3" s="14" t="s">
        <v>3</v>
      </c>
      <c r="H3" s="13"/>
    </row>
    <row r="4" spans="1:8" ht="21" x14ac:dyDescent="0.5">
      <c r="A4" s="12">
        <f>COUNTA('Store Register'!$C$5:$C$999)</f>
        <v>9</v>
      </c>
      <c r="B4" s="13"/>
      <c r="D4" s="12" t="str">
        <f ca="1">SUM('Store Register'!$I$5:$I$999)</f>
        <v/>
      </c>
      <c r="E4" s="13"/>
      <c r="G4" s="12" t="str">
        <f ca="1">SUM('Store Register'!$J$5:$J$999)</f>
        <v/>
      </c>
      <c r="H4" s="13"/>
    </row>
    <row r="6" spans="1:8" x14ac:dyDescent="0.35">
      <c r="A6" s="14" t="s">
        <v>4</v>
      </c>
      <c r="B6" s="13"/>
      <c r="D6" s="14" t="s">
        <v>5</v>
      </c>
      <c r="E6" s="13"/>
      <c r="G6" s="14" t="s">
        <v>6</v>
      </c>
      <c r="H6" s="13"/>
    </row>
    <row r="7" spans="1:8" ht="21" x14ac:dyDescent="0.5">
      <c r="A7" s="15" t="str">
        <f ca="1">SUM('Store Register'!$M$5:$M$999)</f>
        <v/>
      </c>
      <c r="B7" s="13"/>
      <c r="D7" s="12">
        <f>COUNTIF('Store Register'!$P$5:$P$999,"Pending")</f>
        <v>0</v>
      </c>
      <c r="E7" s="13"/>
      <c r="G7" s="12">
        <f>COUNTA('Item Master'!$A$4:$A$1000)</f>
        <v>10</v>
      </c>
      <c r="H7" s="13"/>
    </row>
    <row r="10" spans="1:8" x14ac:dyDescent="0.35">
      <c r="A10" s="1" t="s">
        <v>7</v>
      </c>
      <c r="D10" s="1" t="s">
        <v>8</v>
      </c>
    </row>
    <row r="11" spans="1:8" x14ac:dyDescent="0.35">
      <c r="A11" s="2" t="s">
        <v>9</v>
      </c>
      <c r="B11" s="2" t="s">
        <v>10</v>
      </c>
      <c r="D11" s="2" t="s">
        <v>11</v>
      </c>
      <c r="E11" s="2" t="s">
        <v>12</v>
      </c>
      <c r="F11" s="2" t="s">
        <v>13</v>
      </c>
      <c r="G11" s="2" t="s">
        <v>14</v>
      </c>
    </row>
    <row r="12" spans="1:8" x14ac:dyDescent="0.35">
      <c r="A12" s="3" t="s">
        <v>15</v>
      </c>
      <c r="B12" s="3">
        <f>COUNTIF('Store Register'!$D$5:$D$999,A12)</f>
        <v>3</v>
      </c>
      <c r="D12" s="3" t="str">
        <f>'Item Master'!A4</f>
        <v>ITM-001</v>
      </c>
      <c r="E12" s="3" t="str">
        <f>'Item Master'!B4</f>
        <v>A4 Copier Paper</v>
      </c>
      <c r="F12" s="3">
        <f>'Item Master'!E4+SUMIFS('Store Register'!$I$5:$I$999,'Store Register'!$E$5:$E$999,D12)-SUMIFS('Store Register'!$J$5:$J$999,'Store Register'!$E$5:$E$999,D12)</f>
        <v>30</v>
      </c>
      <c r="G12" s="3">
        <f>'Item Master'!F4</f>
        <v>10</v>
      </c>
    </row>
    <row r="13" spans="1:8" x14ac:dyDescent="0.35">
      <c r="A13" s="3" t="s">
        <v>16</v>
      </c>
      <c r="B13" s="3">
        <f>COUNTIF('Store Register'!$D$5:$D$999,A13)</f>
        <v>4</v>
      </c>
      <c r="D13" s="3" t="str">
        <f>'Item Master'!A5</f>
        <v>ITM-002</v>
      </c>
      <c r="E13" s="3" t="str">
        <f>'Item Master'!B5</f>
        <v>Ball Pen Blue</v>
      </c>
      <c r="F13" s="3">
        <f>'Item Master'!E5+SUMIFS('Store Register'!$I$5:$I$999,'Store Register'!$E$5:$E$999,D13)-SUMIFS('Store Register'!$J$5:$J$999,'Store Register'!$E$5:$E$999,D13)</f>
        <v>40</v>
      </c>
      <c r="G13" s="3">
        <f>'Item Master'!F5</f>
        <v>15</v>
      </c>
    </row>
    <row r="14" spans="1:8" x14ac:dyDescent="0.35">
      <c r="A14" s="3" t="s">
        <v>17</v>
      </c>
      <c r="B14" s="3">
        <f>COUNTIF('Store Register'!$D$5:$D$999,A14)</f>
        <v>1</v>
      </c>
      <c r="D14" s="3" t="str">
        <f>'Item Master'!A6</f>
        <v>ITM-003</v>
      </c>
      <c r="E14" s="3" t="str">
        <f>'Item Master'!B6</f>
        <v>USB Keyboard</v>
      </c>
      <c r="F14" s="3">
        <f>'Item Master'!E6+SUMIFS('Store Register'!$I$5:$I$999,'Store Register'!$E$5:$E$999,D14)-SUMIFS('Store Register'!$J$5:$J$999,'Store Register'!$E$5:$E$999,D14)</f>
        <v>18</v>
      </c>
      <c r="G14" s="3">
        <f>'Item Master'!F6</f>
        <v>5</v>
      </c>
    </row>
    <row r="15" spans="1:8" x14ac:dyDescent="0.35">
      <c r="A15" s="3" t="s">
        <v>18</v>
      </c>
      <c r="B15" s="3">
        <f>COUNTIF('Store Register'!$D$5:$D$999,A15)</f>
        <v>0</v>
      </c>
      <c r="D15" s="3" t="str">
        <f>'Item Master'!A7</f>
        <v>ITM-004</v>
      </c>
      <c r="E15" s="3" t="str">
        <f>'Item Master'!B7</f>
        <v>LED Bulb 12W</v>
      </c>
      <c r="F15" s="3">
        <f>'Item Master'!E7+SUMIFS('Store Register'!$I$5:$I$999,'Store Register'!$E$5:$E$999,D15)-SUMIFS('Store Register'!$J$5:$J$999,'Store Register'!$E$5:$E$999,D15)</f>
        <v>24</v>
      </c>
      <c r="G15" s="3">
        <f>'Item Master'!F7</f>
        <v>10</v>
      </c>
    </row>
    <row r="16" spans="1:8" x14ac:dyDescent="0.35">
      <c r="A16" s="3" t="s">
        <v>19</v>
      </c>
      <c r="B16" s="3">
        <f>COUNTIF('Store Register'!$D$5:$D$999,A16)</f>
        <v>1</v>
      </c>
      <c r="D16" s="3" t="str">
        <f>'Item Master'!A8</f>
        <v>ITM-005</v>
      </c>
      <c r="E16" s="3" t="str">
        <f>'Item Master'!B8</f>
        <v>Floor Cleaner 5L</v>
      </c>
      <c r="F16" s="3">
        <f>'Item Master'!E8+SUMIFS('Store Register'!$I$5:$I$999,'Store Register'!$E$5:$E$999,D16)-SUMIFS('Store Register'!$J$5:$J$999,'Store Register'!$E$5:$E$999,D16)</f>
        <v>35</v>
      </c>
      <c r="G16" s="3">
        <f>'Item Master'!F8</f>
        <v>8</v>
      </c>
    </row>
    <row r="17" spans="1:7" x14ac:dyDescent="0.35">
      <c r="A17" s="3" t="s">
        <v>20</v>
      </c>
      <c r="B17" s="3">
        <f>COUNTIF('Store Register'!$D$5:$D$999,A17)</f>
        <v>0</v>
      </c>
      <c r="D17" s="3" t="str">
        <f>'Item Master'!A9</f>
        <v>ITM-006</v>
      </c>
      <c r="E17" s="3" t="str">
        <f>'Item Master'!B9</f>
        <v>Safety Gloves</v>
      </c>
      <c r="F17" s="3">
        <f>'Item Master'!E9+SUMIFS('Store Register'!$I$5:$I$999,'Store Register'!$E$5:$E$999,D17)-SUMIFS('Store Register'!$J$5:$J$999,'Store Register'!$E$5:$E$999,D17)</f>
        <v>40</v>
      </c>
      <c r="G17" s="3">
        <f>'Item Master'!F9</f>
        <v>20</v>
      </c>
    </row>
    <row r="18" spans="1:7" x14ac:dyDescent="0.35">
      <c r="D18" s="3" t="str">
        <f>'Item Master'!A10</f>
        <v>ITM-007</v>
      </c>
      <c r="E18" s="3" t="str">
        <f>'Item Master'!B10</f>
        <v>File Folder</v>
      </c>
      <c r="F18" s="3">
        <f>'Item Master'!E10+SUMIFS('Store Register'!$I$5:$I$999,'Store Register'!$E$5:$E$999,D18)-SUMIFS('Store Register'!$J$5:$J$999,'Store Register'!$E$5:$E$999,D18)</f>
        <v>20</v>
      </c>
      <c r="G18" s="3">
        <f>'Item Master'!F10</f>
        <v>8</v>
      </c>
    </row>
    <row r="19" spans="1:7" x14ac:dyDescent="0.35">
      <c r="D19" s="3" t="str">
        <f>'Item Master'!A11</f>
        <v>ITM-008</v>
      </c>
      <c r="E19" s="3" t="str">
        <f>'Item Master'!B11</f>
        <v>Network Cable CAT6</v>
      </c>
      <c r="F19" s="3">
        <f>'Item Master'!E11+SUMIFS('Store Register'!$I$5:$I$999,'Store Register'!$E$5:$E$999,D19)-SUMIFS('Store Register'!$J$5:$J$999,'Store Register'!$E$5:$E$999,D19)</f>
        <v>80</v>
      </c>
      <c r="G19" s="3">
        <f>'Item Master'!F11</f>
        <v>30</v>
      </c>
    </row>
    <row r="20" spans="1:7" x14ac:dyDescent="0.35">
      <c r="D20" s="3" t="str">
        <f>'Item Master'!A12</f>
        <v>ITM-009</v>
      </c>
      <c r="E20" s="3" t="str">
        <f>'Item Master'!B12</f>
        <v>Screwdriver Set</v>
      </c>
      <c r="F20" s="3">
        <f>'Item Master'!E12+SUMIFS('Store Register'!$I$5:$I$999,'Store Register'!$E$5:$E$999,D20)-SUMIFS('Store Register'!$J$5:$J$999,'Store Register'!$E$5:$E$999,D20)</f>
        <v>8</v>
      </c>
      <c r="G20" s="3">
        <f>'Item Master'!F12</f>
        <v>3</v>
      </c>
    </row>
    <row r="21" spans="1:7" x14ac:dyDescent="0.35">
      <c r="D21" s="3" t="str">
        <f>'Item Master'!A13</f>
        <v>ITM-010</v>
      </c>
      <c r="E21" s="3" t="str">
        <f>'Item Master'!B13</f>
        <v>Printer Toner</v>
      </c>
      <c r="F21" s="3">
        <f>'Item Master'!E13+SUMIFS('Store Register'!$I$5:$I$999,'Store Register'!$E$5:$E$999,D21)-SUMIFS('Store Register'!$J$5:$J$999,'Store Register'!$E$5:$E$999,D21)</f>
        <v>6</v>
      </c>
      <c r="G21" s="3">
        <f>'Item Master'!F13</f>
        <v>2</v>
      </c>
    </row>
  </sheetData>
  <mergeCells count="13">
    <mergeCell ref="A1:H1"/>
    <mergeCell ref="A6:B6"/>
    <mergeCell ref="D3:E3"/>
    <mergeCell ref="A3:B3"/>
    <mergeCell ref="G3:H3"/>
    <mergeCell ref="A4:B4"/>
    <mergeCell ref="G4:H4"/>
    <mergeCell ref="D6:E6"/>
    <mergeCell ref="D7:E7"/>
    <mergeCell ref="A7:B7"/>
    <mergeCell ref="G7:H7"/>
    <mergeCell ref="D4:E4"/>
    <mergeCell ref="G6:H6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5"/>
  <sheetViews>
    <sheetView showGridLines="0" zoomScale="55" zoomScaleNormal="55" workbookViewId="0">
      <pane ySplit="4" topLeftCell="A5" activePane="bottomLeft" state="frozen"/>
      <selection pane="bottomLeft" activeCell="A4" sqref="A4:XFD4"/>
    </sheetView>
  </sheetViews>
  <sheetFormatPr defaultRowHeight="14.5" x14ac:dyDescent="0.35"/>
  <cols>
    <col min="1" max="1" width="9" customWidth="1"/>
    <col min="2" max="2" width="13" customWidth="1"/>
    <col min="3" max="3" width="15" customWidth="1"/>
    <col min="4" max="4" width="17" customWidth="1"/>
    <col min="5" max="5" width="12" customWidth="1"/>
    <col min="6" max="6" width="24" customWidth="1"/>
    <col min="7" max="7" width="18" customWidth="1"/>
    <col min="8" max="8" width="10" customWidth="1"/>
    <col min="9" max="10" width="11" customWidth="1"/>
    <col min="11" max="11" width="16" customWidth="1"/>
    <col min="12" max="12" width="13" customWidth="1"/>
    <col min="13" max="13" width="16" customWidth="1"/>
    <col min="14" max="14" width="22" customWidth="1"/>
    <col min="15" max="15" width="20" customWidth="1"/>
    <col min="16" max="16" width="13" customWidth="1"/>
    <col min="17" max="17" width="28" customWidth="1"/>
  </cols>
  <sheetData>
    <row r="1" spans="1:17" ht="28" customHeight="1" x14ac:dyDescent="0.35">
      <c r="A1" s="20" t="s">
        <v>21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7" x14ac:dyDescent="0.35">
      <c r="A2" s="23" t="s">
        <v>22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4" spans="1:17" s="19" customFormat="1" ht="34" customHeight="1" x14ac:dyDescent="0.35">
      <c r="A4" s="19" t="s">
        <v>23</v>
      </c>
      <c r="B4" s="19" t="s">
        <v>24</v>
      </c>
      <c r="C4" s="19" t="s">
        <v>25</v>
      </c>
      <c r="D4" s="19" t="s">
        <v>9</v>
      </c>
      <c r="E4" s="19" t="s">
        <v>11</v>
      </c>
      <c r="F4" s="19" t="s">
        <v>12</v>
      </c>
      <c r="G4" s="19" t="s">
        <v>26</v>
      </c>
      <c r="H4" s="19" t="s">
        <v>27</v>
      </c>
      <c r="I4" s="19" t="s">
        <v>28</v>
      </c>
      <c r="J4" s="19" t="s">
        <v>29</v>
      </c>
      <c r="K4" s="19" t="s">
        <v>30</v>
      </c>
      <c r="L4" s="19" t="s">
        <v>31</v>
      </c>
      <c r="M4" s="19" t="s">
        <v>4</v>
      </c>
      <c r="N4" s="19" t="s">
        <v>32</v>
      </c>
      <c r="O4" s="19" t="s">
        <v>33</v>
      </c>
      <c r="P4" s="19" t="s">
        <v>34</v>
      </c>
      <c r="Q4" s="19" t="s">
        <v>35</v>
      </c>
    </row>
    <row r="5" spans="1:17" x14ac:dyDescent="0.35">
      <c r="A5" s="16">
        <f t="shared" ref="A5:A13" si="0">ROW()-4</f>
        <v>1</v>
      </c>
      <c r="B5" s="17">
        <v>46266</v>
      </c>
      <c r="C5" s="16" t="s">
        <v>36</v>
      </c>
      <c r="D5" s="16" t="s">
        <v>15</v>
      </c>
      <c r="E5" s="16" t="s">
        <v>37</v>
      </c>
      <c r="F5" s="16" t="str">
        <f ca="1">IFERROR(_xludf.XLOOKUP(E5,'Item Master'!$A$4:$A$1000,'Item Master'!$B$4:$B$1000,""),"")</f>
        <v/>
      </c>
      <c r="G5" s="16" t="str">
        <f ca="1">IFERROR(_xludf.XLOOKUP(E5,'Item Master'!$A$4:$A$1000,'Item Master'!$C$4:$C$1000,""),"")</f>
        <v/>
      </c>
      <c r="H5" s="16" t="str">
        <f ca="1">IFERROR(_xludf.XLOOKUP(E5,'Item Master'!$A$4:$A$1000,'Item Master'!$D$4:$D$1000,""),"")</f>
        <v/>
      </c>
      <c r="I5" s="16">
        <v>9</v>
      </c>
      <c r="J5" s="16">
        <v>0</v>
      </c>
      <c r="K5" s="16">
        <f ca="1">IF(E5="","",IFERROR(_xludf.XLOOKUP(E5,'Item Master'!$A$4:$A$1000,'Item Master'!$E$4:$E$1000,0),0)+SUMIFS($I$5:I5,$E$5:E5,E5)-SUMIFS($J$5:J5,$E$5:E5,E5))</f>
        <v>9</v>
      </c>
      <c r="L5" s="18">
        <f ca="1">IFERROR(_xludf.XLOOKUP(E5,'Item Master'!$A$4:$A$1000,'Item Master'!$G$4:$G$1000,0),0)</f>
        <v>0</v>
      </c>
      <c r="M5" s="18">
        <f t="shared" ref="M5:M13" ca="1" si="1">($I5+$J5)*$L5</f>
        <v>0</v>
      </c>
      <c r="N5" s="16" t="s">
        <v>38</v>
      </c>
      <c r="O5" s="16" t="s">
        <v>39</v>
      </c>
      <c r="P5" s="16" t="s">
        <v>40</v>
      </c>
      <c r="Q5" s="16" t="s">
        <v>41</v>
      </c>
    </row>
    <row r="6" spans="1:17" x14ac:dyDescent="0.35">
      <c r="A6" s="4">
        <f t="shared" si="0"/>
        <v>2</v>
      </c>
      <c r="B6" s="5">
        <v>46267</v>
      </c>
      <c r="C6" s="4" t="s">
        <v>42</v>
      </c>
      <c r="D6" s="4" t="s">
        <v>16</v>
      </c>
      <c r="E6" s="4" t="s">
        <v>37</v>
      </c>
      <c r="F6" s="4" t="str">
        <f ca="1">IFERROR(_xludf.XLOOKUP(E6,'Item Master'!$A$4:$A$1000,'Item Master'!$B$4:$B$1000,""),"")</f>
        <v/>
      </c>
      <c r="G6" s="4" t="str">
        <f ca="1">IFERROR(_xludf.XLOOKUP(E6,'Item Master'!$A$4:$A$1000,'Item Master'!$C$4:$C$1000,""),"")</f>
        <v/>
      </c>
      <c r="H6" s="4" t="str">
        <f ca="1">IFERROR(_xludf.XLOOKUP(E6,'Item Master'!$A$4:$A$1000,'Item Master'!$D$4:$D$1000,""),"")</f>
        <v/>
      </c>
      <c r="I6" s="4">
        <v>0</v>
      </c>
      <c r="J6" s="4">
        <v>4</v>
      </c>
      <c r="K6" s="4">
        <f ca="1">IF(E6="","",IFERROR(_xludf.XLOOKUP(E6,'Item Master'!$A$4:$A$1000,'Item Master'!$E$4:$E$1000,0),0)+SUMIFS($I$5:I6,$E$5:E6,E6)-SUMIFS($J$5:J6,$E$5:E6,E6))</f>
        <v>5</v>
      </c>
      <c r="L6" s="6">
        <f ca="1">IFERROR(_xludf.XLOOKUP(E6,'Item Master'!$A$4:$A$1000,'Item Master'!$G$4:$G$1000,0),0)</f>
        <v>0</v>
      </c>
      <c r="M6" s="6">
        <f t="shared" ca="1" si="1"/>
        <v>0</v>
      </c>
      <c r="N6" s="4" t="s">
        <v>43</v>
      </c>
      <c r="O6" s="4" t="s">
        <v>39</v>
      </c>
      <c r="P6" s="4" t="s">
        <v>40</v>
      </c>
      <c r="Q6" s="4" t="s">
        <v>44</v>
      </c>
    </row>
    <row r="7" spans="1:17" x14ac:dyDescent="0.35">
      <c r="A7" s="4">
        <f t="shared" si="0"/>
        <v>3</v>
      </c>
      <c r="B7" s="5">
        <v>46268</v>
      </c>
      <c r="C7" s="4" t="s">
        <v>45</v>
      </c>
      <c r="D7" s="4" t="s">
        <v>15</v>
      </c>
      <c r="E7" s="4" t="s">
        <v>46</v>
      </c>
      <c r="F7" s="4" t="str">
        <f ca="1">IFERROR(_xludf.XLOOKUP(E7,'Item Master'!$A$4:$A$1000,'Item Master'!$B$4:$B$1000,""),"")</f>
        <v/>
      </c>
      <c r="G7" s="4" t="str">
        <f ca="1">IFERROR(_xludf.XLOOKUP(E7,'Item Master'!$A$4:$A$1000,'Item Master'!$C$4:$C$1000,""),"")</f>
        <v/>
      </c>
      <c r="H7" s="4" t="str">
        <f ca="1">IFERROR(_xludf.XLOOKUP(E7,'Item Master'!$A$4:$A$1000,'Item Master'!$D$4:$D$1000,""),"")</f>
        <v/>
      </c>
      <c r="I7" s="4">
        <v>5</v>
      </c>
      <c r="J7" s="4">
        <v>0</v>
      </c>
      <c r="K7" s="4">
        <f ca="1">IF(E7="","",IFERROR(_xludf.XLOOKUP(E7,'Item Master'!$A$4:$A$1000,'Item Master'!$E$4:$E$1000,0),0)+SUMIFS($I$5:I7,$E$5:E7,E7)-SUMIFS($J$5:J7,$E$5:E7,E7))</f>
        <v>5</v>
      </c>
      <c r="L7" s="6">
        <f ca="1">IFERROR(_xludf.XLOOKUP(E7,'Item Master'!$A$4:$A$1000,'Item Master'!$G$4:$G$1000,0),0)</f>
        <v>0</v>
      </c>
      <c r="M7" s="6">
        <f t="shared" ca="1" si="1"/>
        <v>0</v>
      </c>
      <c r="N7" s="4" t="s">
        <v>47</v>
      </c>
      <c r="O7" s="4" t="s">
        <v>48</v>
      </c>
      <c r="P7" s="4" t="s">
        <v>40</v>
      </c>
      <c r="Q7" s="4" t="s">
        <v>49</v>
      </c>
    </row>
    <row r="8" spans="1:17" x14ac:dyDescent="0.35">
      <c r="A8" s="4">
        <f t="shared" si="0"/>
        <v>4</v>
      </c>
      <c r="B8" s="5">
        <v>46269</v>
      </c>
      <c r="C8" s="4" t="s">
        <v>50</v>
      </c>
      <c r="D8" s="4" t="s">
        <v>16</v>
      </c>
      <c r="E8" s="4" t="s">
        <v>46</v>
      </c>
      <c r="F8" s="4" t="str">
        <f ca="1">IFERROR(_xludf.XLOOKUP(E8,'Item Master'!$A$4:$A$1000,'Item Master'!$B$4:$B$1000,""),"")</f>
        <v/>
      </c>
      <c r="G8" s="4" t="str">
        <f ca="1">IFERROR(_xludf.XLOOKUP(E8,'Item Master'!$A$4:$A$1000,'Item Master'!$C$4:$C$1000,""),"")</f>
        <v/>
      </c>
      <c r="H8" s="4" t="str">
        <f ca="1">IFERROR(_xludf.XLOOKUP(E8,'Item Master'!$A$4:$A$1000,'Item Master'!$D$4:$D$1000,""),"")</f>
        <v/>
      </c>
      <c r="I8" s="4">
        <v>3</v>
      </c>
      <c r="J8" s="4">
        <v>2</v>
      </c>
      <c r="K8" s="4">
        <f ca="1">IF(E8="","",IFERROR(_xludf.XLOOKUP(E8,'Item Master'!$A$4:$A$1000,'Item Master'!$E$4:$E$1000,0),0)+SUMIFS($I$5:I8,$E$5:E8,E8)-SUMIFS($J$5:J8,$E$5:E8,E8))</f>
        <v>6</v>
      </c>
      <c r="L8" s="6">
        <f ca="1">IFERROR(_xludf.XLOOKUP(E8,'Item Master'!$A$4:$A$1000,'Item Master'!$G$4:$G$1000,0),0)</f>
        <v>0</v>
      </c>
      <c r="M8" s="6">
        <f t="shared" ca="1" si="1"/>
        <v>0</v>
      </c>
      <c r="N8" s="4" t="s">
        <v>51</v>
      </c>
      <c r="O8" s="4" t="s">
        <v>48</v>
      </c>
      <c r="P8" s="4" t="s">
        <v>40</v>
      </c>
      <c r="Q8" s="4" t="s">
        <v>52</v>
      </c>
    </row>
    <row r="9" spans="1:17" x14ac:dyDescent="0.35">
      <c r="A9" s="4">
        <f t="shared" si="0"/>
        <v>5</v>
      </c>
      <c r="B9" s="5">
        <v>46270</v>
      </c>
      <c r="C9" s="4" t="s">
        <v>53</v>
      </c>
      <c r="D9" s="4" t="s">
        <v>16</v>
      </c>
      <c r="E9" s="4" t="s">
        <v>54</v>
      </c>
      <c r="F9" s="4" t="str">
        <f ca="1">IFERROR(_xludf.XLOOKUP(E9,'Item Master'!$A$4:$A$1000,'Item Master'!$B$4:$B$1000,""),"")</f>
        <v/>
      </c>
      <c r="G9" s="4" t="str">
        <f ca="1">IFERROR(_xludf.XLOOKUP(E9,'Item Master'!$A$4:$A$1000,'Item Master'!$C$4:$C$1000,""),"")</f>
        <v/>
      </c>
      <c r="H9" s="4" t="str">
        <f ca="1">IFERROR(_xludf.XLOOKUP(E9,'Item Master'!$A$4:$A$1000,'Item Master'!$D$4:$D$1000,""),"")</f>
        <v/>
      </c>
      <c r="I9" s="4">
        <v>0</v>
      </c>
      <c r="J9" s="4">
        <v>6</v>
      </c>
      <c r="K9" s="4">
        <f ca="1">IF(E9="","",IFERROR(_xludf.XLOOKUP(E9,'Item Master'!$A$4:$A$1000,'Item Master'!$E$4:$E$1000,0),0)+SUMIFS($I$5:I9,$E$5:E9,E9)-SUMIFS($J$5:J9,$E$5:E9,E9))</f>
        <v>-6</v>
      </c>
      <c r="L9" s="6">
        <f ca="1">IFERROR(_xludf.XLOOKUP(E9,'Item Master'!$A$4:$A$1000,'Item Master'!$G$4:$G$1000,0),0)</f>
        <v>0</v>
      </c>
      <c r="M9" s="6">
        <f t="shared" ca="1" si="1"/>
        <v>0</v>
      </c>
      <c r="N9" s="4" t="s">
        <v>55</v>
      </c>
      <c r="O9" s="4" t="s">
        <v>56</v>
      </c>
      <c r="P9" s="4" t="s">
        <v>40</v>
      </c>
      <c r="Q9" s="4" t="s">
        <v>57</v>
      </c>
    </row>
    <row r="10" spans="1:17" x14ac:dyDescent="0.35">
      <c r="A10" s="4">
        <f t="shared" si="0"/>
        <v>6</v>
      </c>
      <c r="B10" s="5">
        <v>46271</v>
      </c>
      <c r="C10" s="4" t="s">
        <v>58</v>
      </c>
      <c r="D10" s="4" t="s">
        <v>15</v>
      </c>
      <c r="E10" s="4" t="s">
        <v>59</v>
      </c>
      <c r="F10" s="4" t="str">
        <f ca="1">IFERROR(_xludf.XLOOKUP(E10,'Item Master'!$A$4:$A$1000,'Item Master'!$B$4:$B$1000,""),"")</f>
        <v/>
      </c>
      <c r="G10" s="4" t="str">
        <f ca="1">IFERROR(_xludf.XLOOKUP(E10,'Item Master'!$A$4:$A$1000,'Item Master'!$C$4:$C$1000,""),"")</f>
        <v/>
      </c>
      <c r="H10" s="4" t="str">
        <f ca="1">IFERROR(_xludf.XLOOKUP(E10,'Item Master'!$A$4:$A$1000,'Item Master'!$D$4:$D$1000,""),"")</f>
        <v/>
      </c>
      <c r="I10" s="4">
        <v>15</v>
      </c>
      <c r="J10" s="4">
        <v>0</v>
      </c>
      <c r="K10" s="4">
        <f ca="1">IF(E10="","",IFERROR(_xludf.XLOOKUP(E10,'Item Master'!$A$4:$A$1000,'Item Master'!$E$4:$E$1000,0),0)+SUMIFS($I$5:I10,$E$5:E10,E10)-SUMIFS($J$5:J10,$E$5:E10,E10))</f>
        <v>15</v>
      </c>
      <c r="L10" s="6">
        <f ca="1">IFERROR(_xludf.XLOOKUP(E10,'Item Master'!$A$4:$A$1000,'Item Master'!$G$4:$G$1000,0),0)</f>
        <v>0</v>
      </c>
      <c r="M10" s="6">
        <f t="shared" ca="1" si="1"/>
        <v>0</v>
      </c>
      <c r="N10" s="4" t="s">
        <v>60</v>
      </c>
      <c r="O10" s="4" t="s">
        <v>39</v>
      </c>
      <c r="P10" s="4" t="s">
        <v>40</v>
      </c>
      <c r="Q10" s="4" t="s">
        <v>61</v>
      </c>
    </row>
    <row r="11" spans="1:17" x14ac:dyDescent="0.35">
      <c r="A11" s="4">
        <f t="shared" si="0"/>
        <v>7</v>
      </c>
      <c r="B11" s="5">
        <v>46272</v>
      </c>
      <c r="C11" s="4" t="s">
        <v>62</v>
      </c>
      <c r="D11" s="4" t="s">
        <v>16</v>
      </c>
      <c r="E11" s="4" t="s">
        <v>63</v>
      </c>
      <c r="F11" s="4" t="str">
        <f ca="1">IFERROR(_xludf.XLOOKUP(E11,'Item Master'!$A$4:$A$1000,'Item Master'!$B$4:$B$1000,""),"")</f>
        <v/>
      </c>
      <c r="G11" s="4" t="str">
        <f ca="1">IFERROR(_xludf.XLOOKUP(E11,'Item Master'!$A$4:$A$1000,'Item Master'!$C$4:$C$1000,""),"")</f>
        <v/>
      </c>
      <c r="H11" s="4" t="str">
        <f ca="1">IFERROR(_xludf.XLOOKUP(E11,'Item Master'!$A$4:$A$1000,'Item Master'!$D$4:$D$1000,""),"")</f>
        <v/>
      </c>
      <c r="I11" s="4">
        <v>0</v>
      </c>
      <c r="J11" s="4">
        <v>10</v>
      </c>
      <c r="K11" s="4">
        <f ca="1">IF(E11="","",IFERROR(_xludf.XLOOKUP(E11,'Item Master'!$A$4:$A$1000,'Item Master'!$E$4:$E$1000,0),0)+SUMIFS($I$5:I11,$E$5:E11,E11)-SUMIFS($J$5:J11,$E$5:E11,E11))</f>
        <v>-10</v>
      </c>
      <c r="L11" s="6">
        <f ca="1">IFERROR(_xludf.XLOOKUP(E11,'Item Master'!$A$4:$A$1000,'Item Master'!$G$4:$G$1000,0),0)</f>
        <v>0</v>
      </c>
      <c r="M11" s="6">
        <f t="shared" ca="1" si="1"/>
        <v>0</v>
      </c>
      <c r="N11" s="4" t="s">
        <v>64</v>
      </c>
      <c r="O11" s="4" t="s">
        <v>56</v>
      </c>
      <c r="P11" s="4" t="s">
        <v>40</v>
      </c>
      <c r="Q11" s="4" t="s">
        <v>65</v>
      </c>
    </row>
    <row r="12" spans="1:17" x14ac:dyDescent="0.35">
      <c r="A12" s="4">
        <f t="shared" si="0"/>
        <v>8</v>
      </c>
      <c r="B12" s="5">
        <v>46273</v>
      </c>
      <c r="C12" s="4" t="s">
        <v>66</v>
      </c>
      <c r="D12" s="4" t="s">
        <v>17</v>
      </c>
      <c r="E12" s="4" t="s">
        <v>67</v>
      </c>
      <c r="F12" s="4" t="str">
        <f ca="1">IFERROR(_xludf.XLOOKUP(E12,'Item Master'!$A$4:$A$1000,'Item Master'!$B$4:$B$1000,""),"")</f>
        <v/>
      </c>
      <c r="G12" s="4" t="str">
        <f ca="1">IFERROR(_xludf.XLOOKUP(E12,'Item Master'!$A$4:$A$1000,'Item Master'!$C$4:$C$1000,""),"")</f>
        <v/>
      </c>
      <c r="H12" s="4" t="str">
        <f ca="1">IFERROR(_xludf.XLOOKUP(E12,'Item Master'!$A$4:$A$1000,'Item Master'!$D$4:$D$1000,""),"")</f>
        <v/>
      </c>
      <c r="I12" s="4">
        <v>2</v>
      </c>
      <c r="J12" s="4">
        <v>0</v>
      </c>
      <c r="K12" s="4">
        <f ca="1">IF(E12="","",IFERROR(_xludf.XLOOKUP(E12,'Item Master'!$A$4:$A$1000,'Item Master'!$E$4:$E$1000,0),0)+SUMIFS($I$5:I12,$E$5:E12,E12)-SUMIFS($J$5:J12,$E$5:E12,E12))</f>
        <v>2</v>
      </c>
      <c r="L12" s="6">
        <f ca="1">IFERROR(_xludf.XLOOKUP(E12,'Item Master'!$A$4:$A$1000,'Item Master'!$G$4:$G$1000,0),0)</f>
        <v>0</v>
      </c>
      <c r="M12" s="6">
        <f t="shared" ca="1" si="1"/>
        <v>0</v>
      </c>
      <c r="N12" s="4" t="s">
        <v>43</v>
      </c>
      <c r="O12" s="4" t="s">
        <v>39</v>
      </c>
      <c r="P12" s="4" t="s">
        <v>40</v>
      </c>
      <c r="Q12" s="4" t="s">
        <v>68</v>
      </c>
    </row>
    <row r="13" spans="1:17" x14ac:dyDescent="0.35">
      <c r="A13" s="4">
        <f t="shared" si="0"/>
        <v>9</v>
      </c>
      <c r="B13" s="5">
        <v>46274</v>
      </c>
      <c r="C13" s="4" t="s">
        <v>69</v>
      </c>
      <c r="D13" s="4" t="s">
        <v>19</v>
      </c>
      <c r="E13" s="4" t="s">
        <v>70</v>
      </c>
      <c r="F13" s="4" t="str">
        <f ca="1">IFERROR(_xludf.XLOOKUP(E13,'Item Master'!$A$4:$A$1000,'Item Master'!$B$4:$B$1000,""),"")</f>
        <v/>
      </c>
      <c r="G13" s="4" t="str">
        <f ca="1">IFERROR(_xludf.XLOOKUP(E13,'Item Master'!$A$4:$A$1000,'Item Master'!$C$4:$C$1000,""),"")</f>
        <v/>
      </c>
      <c r="H13" s="4" t="str">
        <f ca="1">IFERROR(_xludf.XLOOKUP(E13,'Item Master'!$A$4:$A$1000,'Item Master'!$D$4:$D$1000,""),"")</f>
        <v/>
      </c>
      <c r="I13" s="4">
        <v>0</v>
      </c>
      <c r="J13" s="4">
        <v>20</v>
      </c>
      <c r="K13" s="4">
        <f ca="1">IF(E13="","",IFERROR(_xludf.XLOOKUP(E13,'Item Master'!$A$4:$A$1000,'Item Master'!$E$4:$E$1000,0),0)+SUMIFS($I$5:I13,$E$5:E13,E13)-SUMIFS($J$5:J13,$E$5:E13,E13))</f>
        <v>-20</v>
      </c>
      <c r="L13" s="6">
        <f ca="1">IFERROR(_xludf.XLOOKUP(E13,'Item Master'!$A$4:$A$1000,'Item Master'!$G$4:$G$1000,0),0)</f>
        <v>0</v>
      </c>
      <c r="M13" s="6">
        <f t="shared" ca="1" si="1"/>
        <v>0</v>
      </c>
      <c r="N13" s="4" t="s">
        <v>51</v>
      </c>
      <c r="O13" s="4" t="s">
        <v>48</v>
      </c>
      <c r="P13" s="4" t="s">
        <v>40</v>
      </c>
      <c r="Q13" s="4" t="s">
        <v>71</v>
      </c>
    </row>
    <row r="15" spans="1:17" x14ac:dyDescent="0.35">
      <c r="A15" s="24" t="s">
        <v>74</v>
      </c>
      <c r="B15" s="21"/>
      <c r="C15" s="21"/>
      <c r="D15" s="21"/>
      <c r="E15" s="21"/>
      <c r="F15" s="21"/>
      <c r="G15" s="21"/>
      <c r="H15" s="21"/>
      <c r="I15" s="7" t="str">
        <f ca="1">SUM(I5:I999)</f>
        <v/>
      </c>
      <c r="J15" s="7" t="str">
        <f ca="1">SUM(J5:J999)</f>
        <v/>
      </c>
      <c r="M15" s="8" t="str">
        <f ca="1">SUM(M5:M999)</f>
        <v/>
      </c>
    </row>
  </sheetData>
  <mergeCells count="3">
    <mergeCell ref="A2:Q2"/>
    <mergeCell ref="A15:H15"/>
    <mergeCell ref="A1:Q1"/>
  </mergeCells>
  <conditionalFormatting sqref="K5:K999">
    <cfRule type="cellIs" dxfId="2" priority="1" operator="lessThan">
      <formula>0</formula>
    </cfRule>
  </conditionalFormatting>
  <conditionalFormatting sqref="P5:P999">
    <cfRule type="expression" dxfId="1" priority="2">
      <formula>$P5="Pending"</formula>
    </cfRule>
    <cfRule type="expression" dxfId="0" priority="3">
      <formula>$P5="Completed"</formula>
    </cfRule>
  </conditionalFormatting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xr:uid="{00000000-0002-0000-0100-000000000000}">
          <x14:formula1>
            <xm:f>Lists!$A$4:$A$9</xm:f>
          </x14:formula1>
          <xm:sqref>D5:D999</xm:sqref>
        </x14:dataValidation>
        <x14:dataValidation type="list" xr:uid="{00000000-0002-0000-0100-000001000000}">
          <x14:formula1>
            <xm:f>'Item Master'!$A$4:$A$1000</xm:f>
          </x14:formula1>
          <xm:sqref>E5:E999</xm:sqref>
        </x14:dataValidation>
        <x14:dataValidation type="list" xr:uid="{00000000-0002-0000-0100-000002000000}">
          <x14:formula1>
            <xm:f>Lists!$D$4:$D$7</xm:f>
          </x14:formula1>
          <xm:sqref>P5:P999</xm:sqref>
        </x14:dataValidation>
        <x14:dataValidation type="list" xr:uid="{00000000-0002-0000-0100-000003000000}">
          <x14:formula1>
            <xm:f>Lists!$E$4:$E$7</xm:f>
          </x14:formula1>
          <xm:sqref>O5:O999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3"/>
  <sheetViews>
    <sheetView showGridLines="0" workbookViewId="0">
      <pane ySplit="3" topLeftCell="A4" activePane="bottomLeft" state="frozen"/>
      <selection pane="bottomLeft" activeCell="H7" sqref="H7"/>
    </sheetView>
  </sheetViews>
  <sheetFormatPr defaultRowHeight="14.5" x14ac:dyDescent="0.35"/>
  <cols>
    <col min="1" max="1" width="10.26953125" bestFit="1" customWidth="1"/>
    <col min="2" max="2" width="17.90625" bestFit="1" customWidth="1"/>
    <col min="3" max="3" width="13.1796875" bestFit="1" customWidth="1"/>
    <col min="5" max="5" width="13" bestFit="1" customWidth="1"/>
    <col min="8" max="8" width="13" bestFit="1" customWidth="1"/>
    <col min="9" max="9" width="17.1796875" bestFit="1" customWidth="1"/>
    <col min="10" max="10" width="16.6328125" bestFit="1" customWidth="1"/>
  </cols>
  <sheetData>
    <row r="1" spans="1:10" ht="21" x14ac:dyDescent="0.5">
      <c r="A1" s="26" t="s">
        <v>75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s="28" customFormat="1" ht="29" x14ac:dyDescent="0.35">
      <c r="A3" s="27" t="s">
        <v>11</v>
      </c>
      <c r="B3" s="27" t="s">
        <v>12</v>
      </c>
      <c r="C3" s="27" t="s">
        <v>26</v>
      </c>
      <c r="D3" s="27" t="s">
        <v>27</v>
      </c>
      <c r="E3" s="27" t="s">
        <v>13</v>
      </c>
      <c r="F3" s="27" t="s">
        <v>14</v>
      </c>
      <c r="G3" s="27" t="s">
        <v>31</v>
      </c>
      <c r="H3" s="27" t="s">
        <v>76</v>
      </c>
      <c r="I3" s="27" t="s">
        <v>77</v>
      </c>
      <c r="J3" s="27" t="s">
        <v>33</v>
      </c>
    </row>
    <row r="4" spans="1:10" x14ac:dyDescent="0.35">
      <c r="A4" s="3" t="s">
        <v>37</v>
      </c>
      <c r="B4" s="3" t="s">
        <v>78</v>
      </c>
      <c r="C4" s="3" t="s">
        <v>79</v>
      </c>
      <c r="D4" s="3" t="s">
        <v>80</v>
      </c>
      <c r="E4" s="9">
        <v>25</v>
      </c>
      <c r="F4" s="9">
        <v>10</v>
      </c>
      <c r="G4" s="10">
        <v>420</v>
      </c>
      <c r="H4" s="11">
        <f t="shared" ref="H4:H13" si="0">E4*G4</f>
        <v>10500</v>
      </c>
      <c r="I4" s="3" t="s">
        <v>38</v>
      </c>
      <c r="J4" s="3" t="s">
        <v>39</v>
      </c>
    </row>
    <row r="5" spans="1:10" x14ac:dyDescent="0.35">
      <c r="A5" s="3" t="s">
        <v>81</v>
      </c>
      <c r="B5" s="3" t="s">
        <v>82</v>
      </c>
      <c r="C5" s="3" t="s">
        <v>79</v>
      </c>
      <c r="D5" s="3" t="s">
        <v>80</v>
      </c>
      <c r="E5" s="9">
        <v>40</v>
      </c>
      <c r="F5" s="9">
        <v>15</v>
      </c>
      <c r="G5" s="10">
        <v>180</v>
      </c>
      <c r="H5" s="11">
        <f t="shared" si="0"/>
        <v>7200</v>
      </c>
      <c r="I5" s="3" t="s">
        <v>38</v>
      </c>
      <c r="J5" s="3" t="s">
        <v>39</v>
      </c>
    </row>
    <row r="6" spans="1:10" x14ac:dyDescent="0.35">
      <c r="A6" s="3" t="s">
        <v>46</v>
      </c>
      <c r="B6" s="3" t="s">
        <v>83</v>
      </c>
      <c r="C6" s="3" t="s">
        <v>84</v>
      </c>
      <c r="D6" s="3" t="s">
        <v>85</v>
      </c>
      <c r="E6" s="9">
        <v>12</v>
      </c>
      <c r="F6" s="9">
        <v>5</v>
      </c>
      <c r="G6" s="10">
        <v>650</v>
      </c>
      <c r="H6" s="11">
        <f t="shared" si="0"/>
        <v>7800</v>
      </c>
      <c r="I6" s="3" t="s">
        <v>47</v>
      </c>
      <c r="J6" s="3" t="s">
        <v>48</v>
      </c>
    </row>
    <row r="7" spans="1:10" x14ac:dyDescent="0.35">
      <c r="A7" s="3" t="s">
        <v>54</v>
      </c>
      <c r="B7" s="3" t="s">
        <v>86</v>
      </c>
      <c r="C7" s="3" t="s">
        <v>87</v>
      </c>
      <c r="D7" s="3" t="s">
        <v>85</v>
      </c>
      <c r="E7" s="9">
        <v>30</v>
      </c>
      <c r="F7" s="9">
        <v>10</v>
      </c>
      <c r="G7" s="10">
        <v>120</v>
      </c>
      <c r="H7" s="11">
        <f t="shared" si="0"/>
        <v>3600</v>
      </c>
      <c r="I7" s="3" t="s">
        <v>88</v>
      </c>
      <c r="J7" s="3" t="s">
        <v>56</v>
      </c>
    </row>
    <row r="8" spans="1:10" x14ac:dyDescent="0.35">
      <c r="A8" s="3" t="s">
        <v>59</v>
      </c>
      <c r="B8" s="3" t="s">
        <v>89</v>
      </c>
      <c r="C8" s="3" t="s">
        <v>90</v>
      </c>
      <c r="D8" s="3" t="s">
        <v>91</v>
      </c>
      <c r="E8" s="9">
        <v>20</v>
      </c>
      <c r="F8" s="9">
        <v>8</v>
      </c>
      <c r="G8" s="10">
        <v>210</v>
      </c>
      <c r="H8" s="11">
        <f t="shared" si="0"/>
        <v>4200</v>
      </c>
      <c r="I8" s="3" t="s">
        <v>60</v>
      </c>
      <c r="J8" s="3" t="s">
        <v>39</v>
      </c>
    </row>
    <row r="9" spans="1:10" x14ac:dyDescent="0.35">
      <c r="A9" s="3" t="s">
        <v>63</v>
      </c>
      <c r="B9" s="3" t="s">
        <v>92</v>
      </c>
      <c r="C9" s="3" t="s">
        <v>93</v>
      </c>
      <c r="D9" s="3" t="s">
        <v>94</v>
      </c>
      <c r="E9" s="9">
        <v>50</v>
      </c>
      <c r="F9" s="9">
        <v>20</v>
      </c>
      <c r="G9" s="10">
        <v>75</v>
      </c>
      <c r="H9" s="11">
        <f t="shared" si="0"/>
        <v>3750</v>
      </c>
      <c r="I9" s="3" t="s">
        <v>95</v>
      </c>
      <c r="J9" s="3" t="s">
        <v>56</v>
      </c>
    </row>
    <row r="10" spans="1:10" x14ac:dyDescent="0.35">
      <c r="A10" s="3" t="s">
        <v>67</v>
      </c>
      <c r="B10" s="3" t="s">
        <v>96</v>
      </c>
      <c r="C10" s="3" t="s">
        <v>97</v>
      </c>
      <c r="D10" s="3" t="s">
        <v>98</v>
      </c>
      <c r="E10" s="9">
        <v>18</v>
      </c>
      <c r="F10" s="9">
        <v>8</v>
      </c>
      <c r="G10" s="10">
        <v>250</v>
      </c>
      <c r="H10" s="11">
        <f t="shared" si="0"/>
        <v>4500</v>
      </c>
      <c r="I10" s="3" t="s">
        <v>38</v>
      </c>
      <c r="J10" s="3" t="s">
        <v>39</v>
      </c>
    </row>
    <row r="11" spans="1:10" x14ac:dyDescent="0.35">
      <c r="A11" s="3" t="s">
        <v>70</v>
      </c>
      <c r="B11" s="3" t="s">
        <v>99</v>
      </c>
      <c r="C11" s="3" t="s">
        <v>84</v>
      </c>
      <c r="D11" s="3" t="s">
        <v>100</v>
      </c>
      <c r="E11" s="9">
        <v>100</v>
      </c>
      <c r="F11" s="9">
        <v>30</v>
      </c>
      <c r="G11" s="10">
        <v>32</v>
      </c>
      <c r="H11" s="11">
        <f t="shared" si="0"/>
        <v>3200</v>
      </c>
      <c r="I11" s="3" t="s">
        <v>47</v>
      </c>
      <c r="J11" s="3" t="s">
        <v>48</v>
      </c>
    </row>
    <row r="12" spans="1:10" x14ac:dyDescent="0.35">
      <c r="A12" s="3" t="s">
        <v>101</v>
      </c>
      <c r="B12" s="3" t="s">
        <v>102</v>
      </c>
      <c r="C12" s="3" t="s">
        <v>103</v>
      </c>
      <c r="D12" s="3" t="s">
        <v>104</v>
      </c>
      <c r="E12" s="9">
        <v>8</v>
      </c>
      <c r="F12" s="9">
        <v>3</v>
      </c>
      <c r="G12" s="10">
        <v>550</v>
      </c>
      <c r="H12" s="11">
        <f t="shared" si="0"/>
        <v>4400</v>
      </c>
      <c r="I12" s="3" t="s">
        <v>88</v>
      </c>
      <c r="J12" s="3" t="s">
        <v>56</v>
      </c>
    </row>
    <row r="13" spans="1:10" x14ac:dyDescent="0.35">
      <c r="A13" s="3" t="s">
        <v>72</v>
      </c>
      <c r="B13" s="3" t="s">
        <v>105</v>
      </c>
      <c r="C13" s="3" t="s">
        <v>84</v>
      </c>
      <c r="D13" s="3" t="s">
        <v>85</v>
      </c>
      <c r="E13" s="9">
        <v>6</v>
      </c>
      <c r="F13" s="9">
        <v>2</v>
      </c>
      <c r="G13" s="10">
        <v>2800</v>
      </c>
      <c r="H13" s="11">
        <f t="shared" si="0"/>
        <v>16800</v>
      </c>
      <c r="I13" s="3" t="s">
        <v>47</v>
      </c>
      <c r="J13" s="3" t="s">
        <v>48</v>
      </c>
    </row>
  </sheetData>
  <autoFilter ref="A3:J13" xr:uid="{00000000-0009-0000-0000-000002000000}"/>
  <mergeCells count="1">
    <mergeCell ref="A1:J1"/>
  </mergeCells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xr:uid="{00000000-0002-0000-0200-000000000000}">
          <x14:formula1>
            <xm:f>Lists!$B$4:$B$10</xm:f>
          </x14:formula1>
          <xm:sqref>C4:C1000</xm:sqref>
        </x14:dataValidation>
        <x14:dataValidation type="list" xr:uid="{00000000-0002-0000-0200-000001000000}">
          <x14:formula1>
            <xm:f>Lists!$C$4:$C$10</xm:f>
          </x14:formula1>
          <xm:sqref>D4:D1000</xm:sqref>
        </x14:dataValidation>
        <x14:dataValidation type="list" xr:uid="{00000000-0002-0000-0200-000002000000}">
          <x14:formula1>
            <xm:f>Lists!$F$4:$F$8</xm:f>
          </x14:formula1>
          <xm:sqref>I4:I1000</xm:sqref>
        </x14:dataValidation>
        <x14:dataValidation type="list" xr:uid="{00000000-0002-0000-0200-000003000000}">
          <x14:formula1>
            <xm:f>Lists!$E$4:$E$7</xm:f>
          </x14:formula1>
          <xm:sqref>J4:J1000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0"/>
  <sheetViews>
    <sheetView showGridLines="0" workbookViewId="0">
      <selection activeCell="C9" sqref="C9"/>
    </sheetView>
  </sheetViews>
  <sheetFormatPr defaultRowHeight="14.5" x14ac:dyDescent="0.35"/>
  <cols>
    <col min="1" max="1" width="20" customWidth="1"/>
    <col min="2" max="7" width="16" customWidth="1"/>
  </cols>
  <sheetData>
    <row r="1" spans="1:7" ht="18.5" x14ac:dyDescent="0.45">
      <c r="A1" s="29" t="s">
        <v>106</v>
      </c>
      <c r="B1" s="30"/>
      <c r="C1" s="30"/>
      <c r="D1" s="30"/>
      <c r="E1" s="30"/>
      <c r="F1" s="30"/>
      <c r="G1" s="30"/>
    </row>
    <row r="3" spans="1:7" x14ac:dyDescent="0.35">
      <c r="A3" s="2" t="s">
        <v>9</v>
      </c>
      <c r="B3" s="2" t="s">
        <v>26</v>
      </c>
      <c r="C3" s="2" t="s">
        <v>27</v>
      </c>
      <c r="D3" s="2" t="s">
        <v>34</v>
      </c>
      <c r="E3" s="2" t="s">
        <v>33</v>
      </c>
      <c r="F3" s="2" t="s">
        <v>77</v>
      </c>
      <c r="G3" s="2" t="s">
        <v>107</v>
      </c>
    </row>
    <row r="4" spans="1:7" x14ac:dyDescent="0.35">
      <c r="A4" s="3" t="s">
        <v>15</v>
      </c>
      <c r="B4" s="3" t="s">
        <v>79</v>
      </c>
      <c r="C4" s="3" t="s">
        <v>85</v>
      </c>
      <c r="D4" s="3" t="s">
        <v>108</v>
      </c>
      <c r="E4" s="3" t="s">
        <v>39</v>
      </c>
      <c r="F4" s="3" t="s">
        <v>38</v>
      </c>
      <c r="G4" s="3" t="s">
        <v>43</v>
      </c>
    </row>
    <row r="5" spans="1:7" x14ac:dyDescent="0.35">
      <c r="A5" s="3" t="s">
        <v>16</v>
      </c>
      <c r="B5" s="3" t="s">
        <v>84</v>
      </c>
      <c r="C5" s="3" t="s">
        <v>80</v>
      </c>
      <c r="D5" s="3" t="s">
        <v>40</v>
      </c>
      <c r="E5" s="3" t="s">
        <v>48</v>
      </c>
      <c r="F5" s="3" t="s">
        <v>47</v>
      </c>
      <c r="G5" s="3" t="s">
        <v>51</v>
      </c>
    </row>
    <row r="6" spans="1:7" x14ac:dyDescent="0.35">
      <c r="A6" s="3" t="s">
        <v>17</v>
      </c>
      <c r="B6" s="3" t="s">
        <v>87</v>
      </c>
      <c r="C6" s="3" t="s">
        <v>98</v>
      </c>
      <c r="D6" s="3" t="s">
        <v>73</v>
      </c>
      <c r="E6" s="3" t="s">
        <v>56</v>
      </c>
      <c r="F6" s="3" t="s">
        <v>60</v>
      </c>
      <c r="G6" s="3" t="s">
        <v>55</v>
      </c>
    </row>
    <row r="7" spans="1:7" x14ac:dyDescent="0.35">
      <c r="A7" s="3" t="s">
        <v>18</v>
      </c>
      <c r="B7" s="3" t="s">
        <v>90</v>
      </c>
      <c r="C7" s="3" t="s">
        <v>109</v>
      </c>
      <c r="D7" s="3" t="s">
        <v>110</v>
      </c>
      <c r="E7" s="3" t="s">
        <v>111</v>
      </c>
      <c r="F7" s="3" t="s">
        <v>88</v>
      </c>
      <c r="G7" s="3" t="s">
        <v>112</v>
      </c>
    </row>
    <row r="8" spans="1:7" x14ac:dyDescent="0.35">
      <c r="A8" s="3" t="s">
        <v>19</v>
      </c>
      <c r="B8" s="3" t="s">
        <v>97</v>
      </c>
      <c r="C8" s="3" t="s">
        <v>91</v>
      </c>
      <c r="F8" s="3" t="s">
        <v>95</v>
      </c>
      <c r="G8" s="3" t="s">
        <v>113</v>
      </c>
    </row>
    <row r="9" spans="1:7" x14ac:dyDescent="0.35">
      <c r="A9" s="3" t="s">
        <v>20</v>
      </c>
      <c r="B9" s="3" t="s">
        <v>93</v>
      </c>
      <c r="C9" s="3" t="s">
        <v>104</v>
      </c>
      <c r="G9" s="3" t="s">
        <v>64</v>
      </c>
    </row>
    <row r="10" spans="1:7" x14ac:dyDescent="0.35">
      <c r="B10" s="3" t="s">
        <v>103</v>
      </c>
      <c r="C10" s="3" t="s">
        <v>100</v>
      </c>
    </row>
  </sheetData>
  <mergeCells count="1">
    <mergeCell ref="A1:G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3366E-527F-4193-9EFA-207F53F51284}">
  <dimension ref="A1:A17"/>
  <sheetViews>
    <sheetView tabSelected="1" workbookViewId="0">
      <selection activeCell="D5" sqref="D5"/>
    </sheetView>
  </sheetViews>
  <sheetFormatPr defaultRowHeight="14.5" x14ac:dyDescent="0.35"/>
  <sheetData>
    <row r="1" spans="1:1" x14ac:dyDescent="0.35">
      <c r="A1" t="s">
        <v>23</v>
      </c>
    </row>
    <row r="2" spans="1:1" x14ac:dyDescent="0.35">
      <c r="A2" t="s">
        <v>24</v>
      </c>
    </row>
    <row r="3" spans="1:1" x14ac:dyDescent="0.35">
      <c r="A3" t="s">
        <v>25</v>
      </c>
    </row>
    <row r="4" spans="1:1" x14ac:dyDescent="0.35">
      <c r="A4" t="s">
        <v>9</v>
      </c>
    </row>
    <row r="5" spans="1:1" x14ac:dyDescent="0.35">
      <c r="A5" t="s">
        <v>11</v>
      </c>
    </row>
    <row r="6" spans="1:1" x14ac:dyDescent="0.35">
      <c r="A6" t="s">
        <v>12</v>
      </c>
    </row>
    <row r="7" spans="1:1" x14ac:dyDescent="0.35">
      <c r="A7" t="s">
        <v>26</v>
      </c>
    </row>
    <row r="8" spans="1:1" x14ac:dyDescent="0.35">
      <c r="A8" t="s">
        <v>27</v>
      </c>
    </row>
    <row r="9" spans="1:1" x14ac:dyDescent="0.35">
      <c r="A9" t="s">
        <v>28</v>
      </c>
    </row>
    <row r="10" spans="1:1" x14ac:dyDescent="0.35">
      <c r="A10" t="s">
        <v>29</v>
      </c>
    </row>
    <row r="11" spans="1:1" x14ac:dyDescent="0.35">
      <c r="A11" t="s">
        <v>30</v>
      </c>
    </row>
    <row r="12" spans="1:1" x14ac:dyDescent="0.35">
      <c r="A12" t="s">
        <v>31</v>
      </c>
    </row>
    <row r="13" spans="1:1" x14ac:dyDescent="0.35">
      <c r="A13" t="s">
        <v>4</v>
      </c>
    </row>
    <row r="14" spans="1:1" x14ac:dyDescent="0.35">
      <c r="A14" t="s">
        <v>32</v>
      </c>
    </row>
    <row r="15" spans="1:1" x14ac:dyDescent="0.35">
      <c r="A15" t="s">
        <v>33</v>
      </c>
    </row>
    <row r="16" spans="1:1" x14ac:dyDescent="0.35">
      <c r="A16" t="s">
        <v>34</v>
      </c>
    </row>
    <row r="17" spans="1:1" x14ac:dyDescent="0.35">
      <c r="A1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Store Register</vt:lpstr>
      <vt:lpstr>Item Master</vt:lpstr>
      <vt:lpstr>Lists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pramod</dc:creator>
  <cp:lastModifiedBy>pm</cp:lastModifiedBy>
  <dcterms:created xsi:type="dcterms:W3CDTF">2026-10-05T16:22:24Z</dcterms:created>
  <dcterms:modified xsi:type="dcterms:W3CDTF">2026-10-27T17:00:24Z</dcterms:modified>
</cp:coreProperties>
</file>