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14FA1B5E-F36B-4ABE-AB8B-D7EE0A0ED6F4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Payroll Register" sheetId="1" r:id="rId1"/>
    <sheet name="Dashboard" sheetId="2" r:id="rId2"/>
    <sheet name="Lists" sheetId="3" r:id="rId3"/>
    <sheet name="Sheet1" sheetId="4" r:id="rId4"/>
  </sheets>
  <definedNames>
    <definedName name="_xlnm._FilterDatabase" localSheetId="0" hidden="1">'Payroll Register'!$A$4:$U$14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2" l="1"/>
  <c r="C10" i="2"/>
  <c r="C9" i="2"/>
  <c r="C8" i="2"/>
  <c r="C7" i="2"/>
  <c r="C6" i="2"/>
  <c r="B18" i="1"/>
  <c r="Q14" i="1"/>
  <c r="R14" i="1" s="1"/>
  <c r="M14" i="1"/>
  <c r="Q13" i="1"/>
  <c r="M13" i="1"/>
  <c r="R13" i="1" s="1"/>
  <c r="Q12" i="1"/>
  <c r="M12" i="1"/>
  <c r="R12" i="1" s="1"/>
  <c r="R11" i="1"/>
  <c r="Q11" i="1"/>
  <c r="M11" i="1"/>
  <c r="Q10" i="1"/>
  <c r="R10" i="1" s="1"/>
  <c r="M10" i="1"/>
  <c r="Q9" i="1"/>
  <c r="M9" i="1"/>
  <c r="R9" i="1" s="1"/>
  <c r="B10" i="2" s="1"/>
  <c r="Q8" i="1"/>
  <c r="M8" i="1"/>
  <c r="R8" i="1" s="1"/>
  <c r="R7" i="1"/>
  <c r="B8" i="2" s="1"/>
  <c r="Q7" i="1"/>
  <c r="M7" i="1"/>
  <c r="Q6" i="1"/>
  <c r="M6" i="1"/>
  <c r="Q5" i="1"/>
  <c r="M5" i="1"/>
  <c r="R5" i="1" s="1"/>
  <c r="R6" i="1" l="1"/>
  <c r="B6" i="2"/>
  <c r="B7" i="2"/>
  <c r="B16" i="2"/>
  <c r="B23" i="1"/>
  <c r="B9" i="2"/>
  <c r="B22" i="1"/>
  <c r="B21" i="1"/>
  <c r="B15" i="2"/>
  <c r="B17" i="2"/>
  <c r="B11" i="2"/>
  <c r="B20" i="1"/>
  <c r="B19" i="1"/>
</calcChain>
</file>

<file path=xl/sharedStrings.xml><?xml version="1.0" encoding="utf-8"?>
<sst xmlns="http://schemas.openxmlformats.org/spreadsheetml/2006/main" count="161" uniqueCount="74">
  <si>
    <t>HR Payroll Excel Sheet</t>
  </si>
  <si>
    <t>Monthly HR payroll register with automatic earnings, deductions and net salary calculations</t>
  </si>
  <si>
    <t>S.No.</t>
  </si>
  <si>
    <t>Employee ID</t>
  </si>
  <si>
    <t>Employee Name</t>
  </si>
  <si>
    <t>Department</t>
  </si>
  <si>
    <t>Employment Status</t>
  </si>
  <si>
    <t>Pay Period</t>
  </si>
  <si>
    <t>Working Days</t>
  </si>
  <si>
    <t>Present Days</t>
  </si>
  <si>
    <t>Basic Salary</t>
  </si>
  <si>
    <t>HRA</t>
  </si>
  <si>
    <t>Allowances</t>
  </si>
  <si>
    <t>Overtime</t>
  </si>
  <si>
    <t>Gross Salary</t>
  </si>
  <si>
    <t>PF</t>
  </si>
  <si>
    <t>ESI</t>
  </si>
  <si>
    <t>Other Deductions</t>
  </si>
  <si>
    <t>Total Deductions</t>
  </si>
  <si>
    <t>Net Salary</t>
  </si>
  <si>
    <t>Pay Mode</t>
  </si>
  <si>
    <t>Payment Status</t>
  </si>
  <si>
    <t>Remarks</t>
  </si>
  <si>
    <t>EMP001</t>
  </si>
  <si>
    <t>Amit Sharma</t>
  </si>
  <si>
    <t>IT</t>
  </si>
  <si>
    <t>Active</t>
  </si>
  <si>
    <t>Oct-2026</t>
  </si>
  <si>
    <t>Bank Transfer</t>
  </si>
  <si>
    <t>Paid</t>
  </si>
  <si>
    <t>On time</t>
  </si>
  <si>
    <t>EMP002</t>
  </si>
  <si>
    <t>Priya Verma</t>
  </si>
  <si>
    <t>HR</t>
  </si>
  <si>
    <t>EMP003</t>
  </si>
  <si>
    <t>Rahul Singh</t>
  </si>
  <si>
    <t>Sales</t>
  </si>
  <si>
    <t>Performance allowance</t>
  </si>
  <si>
    <t>EMP004</t>
  </si>
  <si>
    <t>Neha Gupta</t>
  </si>
  <si>
    <t>Finance</t>
  </si>
  <si>
    <t>Pending</t>
  </si>
  <si>
    <t>Awaiting approval</t>
  </si>
  <si>
    <t>EMP005</t>
  </si>
  <si>
    <t>Vikas Patel</t>
  </si>
  <si>
    <t>Operations</t>
  </si>
  <si>
    <t>Cash</t>
  </si>
  <si>
    <t>EMP006</t>
  </si>
  <si>
    <t>Sneha Jain</t>
  </si>
  <si>
    <t>Administration</t>
  </si>
  <si>
    <t>On Leave</t>
  </si>
  <si>
    <t>Cheque</t>
  </si>
  <si>
    <t>On Hold</t>
  </si>
  <si>
    <t>Leave adjustment</t>
  </si>
  <si>
    <t>EMP007</t>
  </si>
  <si>
    <t>Arjun Mehta</t>
  </si>
  <si>
    <t>EMP008</t>
  </si>
  <si>
    <t>Kavita Rao</t>
  </si>
  <si>
    <t>EMP009</t>
  </si>
  <si>
    <t>Manish Yadav</t>
  </si>
  <si>
    <t>Bank confirmation pending</t>
  </si>
  <si>
    <t>EMP010</t>
  </si>
  <si>
    <t>Pooja Tiwari</t>
  </si>
  <si>
    <t>PAYROLL SUMMARY</t>
  </si>
  <si>
    <t>Total Employees</t>
  </si>
  <si>
    <t>Total Gross Salary</t>
  </si>
  <si>
    <t>Total Net Salary</t>
  </si>
  <si>
    <t>Paid Payroll</t>
  </si>
  <si>
    <t>Pending Payroll</t>
  </si>
  <si>
    <t>HR PAYROLL DASHBOARD</t>
  </si>
  <si>
    <t>Employees</t>
  </si>
  <si>
    <t>Amount</t>
  </si>
  <si>
    <t>Resigned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</si>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</sst>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.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sz val="12"/>
      <color theme="0"/>
      <name val="Calibri"/>
      <family val="2"/>
      <scheme val="minor"/>
    </font>
    <font>
      <b/>
      <sz val="18"/>
      <color rgb="FFFFFFFF"/>
      <name val="Calibri"/>
      <family val="2"/>
    </font>
    <font>
      <sz val="18"/>
      <color theme="1"/>
      <name val="Calibri"/>
      <family val="2"/>
      <scheme val="minor"/>
    </font>
    <font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F7FBFF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2" fillId="4" borderId="0" xfId="0" applyFont="1" applyFill="1"/>
    <xf numFmtId="1" fontId="2" fillId="0" borderId="1" xfId="0" applyNumberFormat="1" applyFont="1" applyBorder="1"/>
    <xf numFmtId="164" fontId="2" fillId="0" borderId="1" xfId="0" applyNumberFormat="1" applyFont="1" applyBorder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0" xfId="0"/>
    <xf numFmtId="0" fontId="1" fillId="3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6" fillId="6" borderId="2" xfId="0" applyFont="1" applyFill="1" applyBorder="1" applyAlignment="1">
      <alignment horizontal="center"/>
    </xf>
    <xf numFmtId="0" fontId="3" fillId="6" borderId="2" xfId="0" applyFont="1" applyFill="1" applyBorder="1"/>
    <xf numFmtId="0" fontId="0" fillId="6" borderId="0" xfId="0" applyFill="1" applyAlignment="1">
      <alignment vertical="center"/>
    </xf>
    <xf numFmtId="0" fontId="1" fillId="6" borderId="2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Net Salary by Department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Dashboard!$B$5</c:f>
              <c:strCache>
                <c:ptCount val="1"/>
                <c:pt idx="0">
                  <c:v>Net Salary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Dashboard!$A$6:$A$11</c:f>
              <c:strCache>
                <c:ptCount val="6"/>
                <c:pt idx="0">
                  <c:v>HR</c:v>
                </c:pt>
                <c:pt idx="1">
                  <c:v>Finance</c:v>
                </c:pt>
                <c:pt idx="2">
                  <c:v>Sales</c:v>
                </c:pt>
                <c:pt idx="3">
                  <c:v>IT</c:v>
                </c:pt>
                <c:pt idx="4">
                  <c:v>Operations</c:v>
                </c:pt>
                <c:pt idx="5">
                  <c:v>Administration</c:v>
                </c:pt>
              </c:strCache>
            </c:strRef>
          </c:cat>
          <c:val>
            <c:numRef>
              <c:f>Dashboard!$B$6:$B$11</c:f>
              <c:numCache>
                <c:formatCode>\₹#,##0.00</c:formatCode>
                <c:ptCount val="6"/>
                <c:pt idx="0">
                  <c:v>105970</c:v>
                </c:pt>
                <c:pt idx="1">
                  <c:v>97680</c:v>
                </c:pt>
                <c:pt idx="2">
                  <c:v>101520</c:v>
                </c:pt>
                <c:pt idx="3">
                  <c:v>126550</c:v>
                </c:pt>
                <c:pt idx="4">
                  <c:v>38950</c:v>
                </c:pt>
                <c:pt idx="5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5-4975-AAFD-9397C2653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Department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Net Salary</a:t>
                </a:r>
              </a:p>
            </c:rich>
          </c:tx>
          <c:overlay val="1"/>
        </c:title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Payroll by Payment Status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Dashboard!$B$14</c:f>
              <c:strCache>
                <c:ptCount val="1"/>
                <c:pt idx="0">
                  <c:v>Amount</c:v>
                </c:pt>
              </c:strCache>
            </c:strRef>
          </c:tx>
          <c:spPr>
            <a:ln>
              <a:prstDash val="solid"/>
            </a:ln>
          </c:spPr>
          <c:cat>
            <c:strRef>
              <c:f>Dashboard!$A$15:$A$17</c:f>
              <c:strCache>
                <c:ptCount val="3"/>
                <c:pt idx="0">
                  <c:v>Paid</c:v>
                </c:pt>
                <c:pt idx="1">
                  <c:v>Pending</c:v>
                </c:pt>
                <c:pt idx="2">
                  <c:v>On Hold</c:v>
                </c:pt>
              </c:strCache>
            </c:strRef>
          </c:cat>
          <c:val>
            <c:numRef>
              <c:f>Dashboard!$B$15:$B$17</c:f>
              <c:numCache>
                <c:formatCode>\₹#,##0.00</c:formatCode>
                <c:ptCount val="3"/>
                <c:pt idx="0">
                  <c:v>368650</c:v>
                </c:pt>
                <c:pt idx="1">
                  <c:v>102020</c:v>
                </c:pt>
                <c:pt idx="2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D9-4F79-AD3D-3E0354C57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0</xdr:colOff>
      <xdr:row>19</xdr:row>
      <xdr:rowOff>0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showGridLines="0" zoomScale="55" zoomScaleNormal="55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16.08984375" bestFit="1" customWidth="1"/>
    <col min="2" max="2" width="13" customWidth="1"/>
    <col min="3" max="3" width="20" customWidth="1"/>
    <col min="4" max="4" width="16" customWidth="1"/>
    <col min="5" max="5" width="17" customWidth="1"/>
    <col min="6" max="8" width="13" customWidth="1"/>
    <col min="9" max="9" width="15" customWidth="1"/>
    <col min="10" max="10" width="12" customWidth="1"/>
    <col min="11" max="11" width="14" customWidth="1"/>
    <col min="12" max="12" width="12" customWidth="1"/>
    <col min="13" max="13" width="15" customWidth="1"/>
    <col min="14" max="15" width="12" customWidth="1"/>
    <col min="16" max="17" width="17" customWidth="1"/>
    <col min="18" max="18" width="15" customWidth="1"/>
    <col min="19" max="19" width="18" customWidth="1"/>
    <col min="20" max="20" width="17" customWidth="1"/>
    <col min="21" max="21" width="24" customWidth="1"/>
  </cols>
  <sheetData>
    <row r="1" spans="1:21" ht="30" customHeight="1" x14ac:dyDescent="0.5500000000000000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.5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4" spans="1:21" s="14" customFormat="1" ht="15.5" x14ac:dyDescent="0.35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4" t="s">
        <v>18</v>
      </c>
      <c r="R4" s="14" t="s">
        <v>19</v>
      </c>
      <c r="S4" s="14" t="s">
        <v>20</v>
      </c>
      <c r="T4" s="14" t="s">
        <v>21</v>
      </c>
      <c r="U4" s="14" t="s">
        <v>22</v>
      </c>
    </row>
    <row r="5" spans="1:21" x14ac:dyDescent="0.35">
      <c r="A5" s="1">
        <v>1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>
        <v>26</v>
      </c>
      <c r="H5" s="1">
        <v>25</v>
      </c>
      <c r="I5" s="2">
        <v>44000</v>
      </c>
      <c r="J5" s="2">
        <v>11250</v>
      </c>
      <c r="K5" s="2">
        <v>5000</v>
      </c>
      <c r="L5" s="2">
        <v>2500</v>
      </c>
      <c r="M5" s="2">
        <f t="shared" ref="M5:M14" si="0">SUM(I5:L5)</f>
        <v>62750</v>
      </c>
      <c r="N5" s="2">
        <v>4500</v>
      </c>
      <c r="O5" s="2">
        <v>750</v>
      </c>
      <c r="P5" s="2">
        <v>1500</v>
      </c>
      <c r="Q5" s="2">
        <f t="shared" ref="Q5:Q14" si="1">SUM(N5:P5)</f>
        <v>6750</v>
      </c>
      <c r="R5" s="2">
        <f t="shared" ref="R5:R14" si="2">M5-Q5</f>
        <v>56000</v>
      </c>
      <c r="S5" s="1" t="s">
        <v>28</v>
      </c>
      <c r="T5" s="1" t="s">
        <v>29</v>
      </c>
      <c r="U5" s="1" t="s">
        <v>30</v>
      </c>
    </row>
    <row r="6" spans="1:21" x14ac:dyDescent="0.35">
      <c r="A6" s="3">
        <v>2</v>
      </c>
      <c r="B6" s="3" t="s">
        <v>31</v>
      </c>
      <c r="C6" s="3" t="s">
        <v>32</v>
      </c>
      <c r="D6" s="3" t="s">
        <v>33</v>
      </c>
      <c r="E6" s="3" t="s">
        <v>26</v>
      </c>
      <c r="F6" s="3" t="s">
        <v>27</v>
      </c>
      <c r="G6" s="3">
        <v>26</v>
      </c>
      <c r="H6" s="3">
        <v>24</v>
      </c>
      <c r="I6" s="4">
        <v>45000</v>
      </c>
      <c r="J6" s="4">
        <v>10000</v>
      </c>
      <c r="K6" s="4">
        <v>4000</v>
      </c>
      <c r="L6" s="4">
        <v>1800</v>
      </c>
      <c r="M6" s="4">
        <f t="shared" si="0"/>
        <v>60800</v>
      </c>
      <c r="N6" s="4">
        <v>4000</v>
      </c>
      <c r="O6" s="4">
        <v>650</v>
      </c>
      <c r="P6" s="4">
        <v>1200</v>
      </c>
      <c r="Q6" s="4">
        <f t="shared" si="1"/>
        <v>5850</v>
      </c>
      <c r="R6" s="4">
        <f t="shared" si="2"/>
        <v>54950</v>
      </c>
      <c r="S6" s="3" t="s">
        <v>28</v>
      </c>
      <c r="T6" s="3" t="s">
        <v>29</v>
      </c>
      <c r="U6" s="3"/>
    </row>
    <row r="7" spans="1:21" x14ac:dyDescent="0.35">
      <c r="A7" s="1">
        <v>3</v>
      </c>
      <c r="B7" s="1" t="s">
        <v>34</v>
      </c>
      <c r="C7" s="1" t="s">
        <v>35</v>
      </c>
      <c r="D7" s="1" t="s">
        <v>36</v>
      </c>
      <c r="E7" s="1" t="s">
        <v>26</v>
      </c>
      <c r="F7" s="1" t="s">
        <v>27</v>
      </c>
      <c r="G7" s="1">
        <v>26</v>
      </c>
      <c r="H7" s="1">
        <v>26</v>
      </c>
      <c r="I7" s="2">
        <v>36000</v>
      </c>
      <c r="J7" s="2">
        <v>9000</v>
      </c>
      <c r="K7" s="2">
        <v>6500</v>
      </c>
      <c r="L7" s="2">
        <v>3200</v>
      </c>
      <c r="M7" s="2">
        <f t="shared" si="0"/>
        <v>54700</v>
      </c>
      <c r="N7" s="2">
        <v>3600</v>
      </c>
      <c r="O7" s="2">
        <v>600</v>
      </c>
      <c r="P7" s="2">
        <v>1000</v>
      </c>
      <c r="Q7" s="2">
        <f t="shared" si="1"/>
        <v>5200</v>
      </c>
      <c r="R7" s="2">
        <f t="shared" si="2"/>
        <v>49500</v>
      </c>
      <c r="S7" s="1" t="s">
        <v>28</v>
      </c>
      <c r="T7" s="1" t="s">
        <v>29</v>
      </c>
      <c r="U7" s="1" t="s">
        <v>37</v>
      </c>
    </row>
    <row r="8" spans="1:21" x14ac:dyDescent="0.35">
      <c r="A8" s="3">
        <v>4</v>
      </c>
      <c r="B8" s="3" t="s">
        <v>38</v>
      </c>
      <c r="C8" s="3" t="s">
        <v>39</v>
      </c>
      <c r="D8" s="3" t="s">
        <v>40</v>
      </c>
      <c r="E8" s="3" t="s">
        <v>26</v>
      </c>
      <c r="F8" s="3" t="s">
        <v>27</v>
      </c>
      <c r="G8" s="3">
        <v>26</v>
      </c>
      <c r="H8" s="3">
        <v>23</v>
      </c>
      <c r="I8" s="4">
        <v>40000</v>
      </c>
      <c r="J8" s="4">
        <v>10500</v>
      </c>
      <c r="K8" s="4">
        <v>4500</v>
      </c>
      <c r="L8" s="4">
        <v>1200</v>
      </c>
      <c r="M8" s="4">
        <f t="shared" si="0"/>
        <v>56200</v>
      </c>
      <c r="N8" s="4">
        <v>4200</v>
      </c>
      <c r="O8" s="4">
        <v>700</v>
      </c>
      <c r="P8" s="4">
        <v>1300</v>
      </c>
      <c r="Q8" s="4">
        <f t="shared" si="1"/>
        <v>6200</v>
      </c>
      <c r="R8" s="4">
        <f t="shared" si="2"/>
        <v>50000</v>
      </c>
      <c r="S8" s="3" t="s">
        <v>28</v>
      </c>
      <c r="T8" s="3" t="s">
        <v>41</v>
      </c>
      <c r="U8" s="3" t="s">
        <v>42</v>
      </c>
    </row>
    <row r="9" spans="1:21" x14ac:dyDescent="0.35">
      <c r="A9" s="1">
        <v>5</v>
      </c>
      <c r="B9" s="1" t="s">
        <v>43</v>
      </c>
      <c r="C9" s="1" t="s">
        <v>44</v>
      </c>
      <c r="D9" s="1" t="s">
        <v>45</v>
      </c>
      <c r="E9" s="1" t="s">
        <v>26</v>
      </c>
      <c r="F9" s="1" t="s">
        <v>27</v>
      </c>
      <c r="G9" s="1">
        <v>26</v>
      </c>
      <c r="H9" s="1">
        <v>25</v>
      </c>
      <c r="I9" s="2">
        <v>30000</v>
      </c>
      <c r="J9" s="2">
        <v>8000</v>
      </c>
      <c r="K9" s="2">
        <v>3500</v>
      </c>
      <c r="L9" s="2">
        <v>2100</v>
      </c>
      <c r="M9" s="2">
        <f t="shared" si="0"/>
        <v>43600</v>
      </c>
      <c r="N9" s="2">
        <v>3200</v>
      </c>
      <c r="O9" s="2">
        <v>550</v>
      </c>
      <c r="P9" s="2">
        <v>900</v>
      </c>
      <c r="Q9" s="2">
        <f t="shared" si="1"/>
        <v>4650</v>
      </c>
      <c r="R9" s="2">
        <f t="shared" si="2"/>
        <v>38950</v>
      </c>
      <c r="S9" s="1" t="s">
        <v>46</v>
      </c>
      <c r="T9" s="1" t="s">
        <v>29</v>
      </c>
      <c r="U9" s="1"/>
    </row>
    <row r="10" spans="1:21" x14ac:dyDescent="0.35">
      <c r="A10" s="3">
        <v>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27</v>
      </c>
      <c r="G10" s="3">
        <v>26</v>
      </c>
      <c r="H10" s="3">
        <v>20</v>
      </c>
      <c r="I10" s="4">
        <v>30000</v>
      </c>
      <c r="J10" s="4">
        <v>7500</v>
      </c>
      <c r="K10" s="4">
        <v>3000</v>
      </c>
      <c r="L10" s="4">
        <v>0</v>
      </c>
      <c r="M10" s="4">
        <f t="shared" si="0"/>
        <v>40500</v>
      </c>
      <c r="N10" s="4">
        <v>3000</v>
      </c>
      <c r="O10" s="4">
        <v>500</v>
      </c>
      <c r="P10" s="4">
        <v>800</v>
      </c>
      <c r="Q10" s="4">
        <f t="shared" si="1"/>
        <v>4300</v>
      </c>
      <c r="R10" s="4">
        <f t="shared" si="2"/>
        <v>36200</v>
      </c>
      <c r="S10" s="3" t="s">
        <v>51</v>
      </c>
      <c r="T10" s="3" t="s">
        <v>52</v>
      </c>
      <c r="U10" s="3" t="s">
        <v>53</v>
      </c>
    </row>
    <row r="11" spans="1:21" x14ac:dyDescent="0.35">
      <c r="A11" s="1">
        <v>7</v>
      </c>
      <c r="B11" s="1" t="s">
        <v>54</v>
      </c>
      <c r="C11" s="1" t="s">
        <v>55</v>
      </c>
      <c r="D11" s="1" t="s">
        <v>25</v>
      </c>
      <c r="E11" s="1" t="s">
        <v>26</v>
      </c>
      <c r="F11" s="1" t="s">
        <v>27</v>
      </c>
      <c r="G11" s="1">
        <v>26</v>
      </c>
      <c r="H11" s="1">
        <v>26</v>
      </c>
      <c r="I11" s="2">
        <v>55000</v>
      </c>
      <c r="J11" s="2">
        <v>13750</v>
      </c>
      <c r="K11" s="2">
        <v>6000</v>
      </c>
      <c r="L11" s="2">
        <v>4000</v>
      </c>
      <c r="M11" s="2">
        <f t="shared" si="0"/>
        <v>78750</v>
      </c>
      <c r="N11" s="2">
        <v>5500</v>
      </c>
      <c r="O11" s="2">
        <v>900</v>
      </c>
      <c r="P11" s="2">
        <v>1800</v>
      </c>
      <c r="Q11" s="2">
        <f t="shared" si="1"/>
        <v>8200</v>
      </c>
      <c r="R11" s="2">
        <f t="shared" si="2"/>
        <v>70550</v>
      </c>
      <c r="S11" s="1" t="s">
        <v>28</v>
      </c>
      <c r="T11" s="1" t="s">
        <v>29</v>
      </c>
      <c r="U11" s="1"/>
    </row>
    <row r="12" spans="1:21" x14ac:dyDescent="0.35">
      <c r="A12" s="3">
        <v>8</v>
      </c>
      <c r="B12" s="3" t="s">
        <v>56</v>
      </c>
      <c r="C12" s="3" t="s">
        <v>57</v>
      </c>
      <c r="D12" s="3" t="s">
        <v>40</v>
      </c>
      <c r="E12" s="3" t="s">
        <v>26</v>
      </c>
      <c r="F12" s="3" t="s">
        <v>27</v>
      </c>
      <c r="G12" s="3">
        <v>26</v>
      </c>
      <c r="H12" s="3">
        <v>24</v>
      </c>
      <c r="I12" s="4">
        <v>38000</v>
      </c>
      <c r="J12" s="4">
        <v>9500</v>
      </c>
      <c r="K12" s="4">
        <v>4200</v>
      </c>
      <c r="L12" s="4">
        <v>1500</v>
      </c>
      <c r="M12" s="4">
        <f t="shared" si="0"/>
        <v>53200</v>
      </c>
      <c r="N12" s="4">
        <v>3800</v>
      </c>
      <c r="O12" s="4">
        <v>620</v>
      </c>
      <c r="P12" s="4">
        <v>1100</v>
      </c>
      <c r="Q12" s="4">
        <f t="shared" si="1"/>
        <v>5520</v>
      </c>
      <c r="R12" s="4">
        <f t="shared" si="2"/>
        <v>47680</v>
      </c>
      <c r="S12" s="3" t="s">
        <v>28</v>
      </c>
      <c r="T12" s="3" t="s">
        <v>29</v>
      </c>
      <c r="U12" s="3"/>
    </row>
    <row r="13" spans="1:21" x14ac:dyDescent="0.35">
      <c r="A13" s="1">
        <v>9</v>
      </c>
      <c r="B13" s="1" t="s">
        <v>58</v>
      </c>
      <c r="C13" s="1" t="s">
        <v>59</v>
      </c>
      <c r="D13" s="1" t="s">
        <v>36</v>
      </c>
      <c r="E13" s="1" t="s">
        <v>26</v>
      </c>
      <c r="F13" s="1" t="s">
        <v>27</v>
      </c>
      <c r="G13" s="1">
        <v>26</v>
      </c>
      <c r="H13" s="1">
        <v>25</v>
      </c>
      <c r="I13" s="2">
        <v>40000</v>
      </c>
      <c r="J13" s="2">
        <v>8750</v>
      </c>
      <c r="K13" s="2">
        <v>5500</v>
      </c>
      <c r="L13" s="2">
        <v>2800</v>
      </c>
      <c r="M13" s="2">
        <f t="shared" si="0"/>
        <v>57050</v>
      </c>
      <c r="N13" s="2">
        <v>3500</v>
      </c>
      <c r="O13" s="2">
        <v>580</v>
      </c>
      <c r="P13" s="2">
        <v>950</v>
      </c>
      <c r="Q13" s="2">
        <f t="shared" si="1"/>
        <v>5030</v>
      </c>
      <c r="R13" s="2">
        <f t="shared" si="2"/>
        <v>52020</v>
      </c>
      <c r="S13" s="1" t="s">
        <v>28</v>
      </c>
      <c r="T13" s="1" t="s">
        <v>41</v>
      </c>
      <c r="U13" s="1" t="s">
        <v>60</v>
      </c>
    </row>
    <row r="14" spans="1:21" x14ac:dyDescent="0.35">
      <c r="A14" s="3">
        <v>10</v>
      </c>
      <c r="B14" s="3" t="s">
        <v>61</v>
      </c>
      <c r="C14" s="3" t="s">
        <v>62</v>
      </c>
      <c r="D14" s="3" t="s">
        <v>33</v>
      </c>
      <c r="E14" s="3" t="s">
        <v>26</v>
      </c>
      <c r="F14" s="3" t="s">
        <v>27</v>
      </c>
      <c r="G14" s="3">
        <v>26</v>
      </c>
      <c r="H14" s="3">
        <v>26</v>
      </c>
      <c r="I14" s="4">
        <v>41000</v>
      </c>
      <c r="J14" s="4">
        <v>10250</v>
      </c>
      <c r="K14" s="4">
        <v>4000</v>
      </c>
      <c r="L14" s="4">
        <v>1800</v>
      </c>
      <c r="M14" s="4">
        <f t="shared" si="0"/>
        <v>57050</v>
      </c>
      <c r="N14" s="4">
        <v>4100</v>
      </c>
      <c r="O14" s="4">
        <v>680</v>
      </c>
      <c r="P14" s="4">
        <v>1250</v>
      </c>
      <c r="Q14" s="4">
        <f t="shared" si="1"/>
        <v>6030</v>
      </c>
      <c r="R14" s="4">
        <f t="shared" si="2"/>
        <v>51020</v>
      </c>
      <c r="S14" s="3" t="s">
        <v>28</v>
      </c>
      <c r="T14" s="3" t="s">
        <v>29</v>
      </c>
      <c r="U14" s="3"/>
    </row>
    <row r="17" spans="1:12" x14ac:dyDescent="0.35">
      <c r="A17" s="12" t="s">
        <v>63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35">
      <c r="A18" s="5" t="s">
        <v>64</v>
      </c>
      <c r="B18" s="6">
        <f>COUNTA(B5:B14)</f>
        <v>10</v>
      </c>
    </row>
    <row r="19" spans="1:12" x14ac:dyDescent="0.35">
      <c r="A19" s="5" t="s">
        <v>65</v>
      </c>
      <c r="B19" s="7">
        <f>SUM(M5:M14)</f>
        <v>564600</v>
      </c>
    </row>
    <row r="20" spans="1:12" x14ac:dyDescent="0.35">
      <c r="A20" s="5" t="s">
        <v>18</v>
      </c>
      <c r="B20" s="7">
        <f>SUM(Q5:Q14)</f>
        <v>57730</v>
      </c>
    </row>
    <row r="21" spans="1:12" x14ac:dyDescent="0.35">
      <c r="A21" s="5" t="s">
        <v>66</v>
      </c>
      <c r="B21" s="7">
        <f>SUM(R5:R14)</f>
        <v>506870</v>
      </c>
    </row>
    <row r="22" spans="1:12" x14ac:dyDescent="0.35">
      <c r="A22" s="5" t="s">
        <v>67</v>
      </c>
      <c r="B22" s="7">
        <f>SUMIF(T5:T14,"Paid",R5:R14)</f>
        <v>368650</v>
      </c>
    </row>
    <row r="23" spans="1:12" x14ac:dyDescent="0.35">
      <c r="A23" s="5" t="s">
        <v>68</v>
      </c>
      <c r="B23" s="7">
        <f>SUMIF(T5:T14,"Pending",R5:R14)</f>
        <v>102020</v>
      </c>
    </row>
  </sheetData>
  <mergeCells count="3">
    <mergeCell ref="A1:U1"/>
    <mergeCell ref="A17:L17"/>
    <mergeCell ref="A2:U2"/>
  </mergeCells>
  <conditionalFormatting sqref="T5:T1000">
    <cfRule type="expression" dxfId="2" priority="1">
      <formula>T5="Paid"</formula>
    </cfRule>
    <cfRule type="expression" dxfId="1" priority="2">
      <formula>T5="Pending"</formula>
    </cfRule>
    <cfRule type="expression" dxfId="0" priority="3">
      <formula>T5="On Hold"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Lists!$B$2:$B$7</xm:f>
          </x14:formula1>
          <xm:sqref>D5:D1000</xm:sqref>
        </x14:dataValidation>
        <x14:dataValidation type="list" allowBlank="1" xr:uid="{00000000-0002-0000-0000-000001000000}">
          <x14:formula1>
            <xm:f>Lists!$A$2:$A$5</xm:f>
          </x14:formula1>
          <xm:sqref>E5:E1000</xm:sqref>
        </x14:dataValidation>
        <x14:dataValidation type="list" allowBlank="1" xr:uid="{00000000-0002-0000-0000-000002000000}">
          <x14:formula1>
            <xm:f>Lists!$C$2:$C$4</xm:f>
          </x14:formula1>
          <xm:sqref>S5:S1000</xm:sqref>
        </x14:dataValidation>
        <x14:dataValidation type="list" allowBlank="1" xr:uid="{00000000-0002-0000-0000-000003000000}">
          <x14:formula1>
            <xm:f>Lists!$D$2:$D$4</xm:f>
          </x14:formula1>
          <xm:sqref>T5:T1000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="85" zoomScaleNormal="85" workbookViewId="0">
      <selection activeCell="E3" sqref="E3"/>
    </sheetView>
  </sheetViews>
  <sheetFormatPr defaultRowHeight="14.5" x14ac:dyDescent="0.35"/>
  <cols>
    <col min="1" max="1" width="20" customWidth="1"/>
    <col min="2" max="2" width="18" customWidth="1"/>
    <col min="3" max="3" width="12" customWidth="1"/>
    <col min="4" max="4" width="5" customWidth="1"/>
    <col min="5" max="8" width="18" customWidth="1"/>
  </cols>
  <sheetData>
    <row r="1" spans="1:8" ht="32" customHeight="1" x14ac:dyDescent="0.35">
      <c r="A1" s="13" t="s">
        <v>69</v>
      </c>
      <c r="B1" s="19"/>
      <c r="C1" s="19"/>
      <c r="D1" s="19"/>
      <c r="E1" s="19"/>
      <c r="F1" s="19"/>
      <c r="G1" s="19"/>
      <c r="H1" s="19"/>
    </row>
    <row r="5" spans="1:8" x14ac:dyDescent="0.35">
      <c r="A5" s="8" t="s">
        <v>5</v>
      </c>
      <c r="B5" s="8" t="s">
        <v>19</v>
      </c>
      <c r="C5" s="8" t="s">
        <v>70</v>
      </c>
    </row>
    <row r="6" spans="1:8" x14ac:dyDescent="0.35">
      <c r="A6" s="9" t="s">
        <v>33</v>
      </c>
      <c r="B6" s="10">
        <f>SUMIF('Payroll Register'!$D$5:$D$14,A6,'Payroll Register'!$R$5:$R$14)</f>
        <v>105970</v>
      </c>
      <c r="C6" s="9">
        <f>COUNTIF('Payroll Register'!$D$5:$D$14,A6)</f>
        <v>2</v>
      </c>
    </row>
    <row r="7" spans="1:8" x14ac:dyDescent="0.35">
      <c r="A7" s="9" t="s">
        <v>40</v>
      </c>
      <c r="B7" s="10">
        <f>SUMIF('Payroll Register'!$D$5:$D$14,A7,'Payroll Register'!$R$5:$R$14)</f>
        <v>97680</v>
      </c>
      <c r="C7" s="9">
        <f>COUNTIF('Payroll Register'!$D$5:$D$14,A7)</f>
        <v>2</v>
      </c>
    </row>
    <row r="8" spans="1:8" x14ac:dyDescent="0.35">
      <c r="A8" s="9" t="s">
        <v>36</v>
      </c>
      <c r="B8" s="10">
        <f>SUMIF('Payroll Register'!$D$5:$D$14,A8,'Payroll Register'!$R$5:$R$14)</f>
        <v>101520</v>
      </c>
      <c r="C8" s="9">
        <f>COUNTIF('Payroll Register'!$D$5:$D$14,A8)</f>
        <v>2</v>
      </c>
    </row>
    <row r="9" spans="1:8" x14ac:dyDescent="0.35">
      <c r="A9" s="9" t="s">
        <v>25</v>
      </c>
      <c r="B9" s="10">
        <f>SUMIF('Payroll Register'!$D$5:$D$14,A9,'Payroll Register'!$R$5:$R$14)</f>
        <v>126550</v>
      </c>
      <c r="C9" s="9">
        <f>COUNTIF('Payroll Register'!$D$5:$D$14,A9)</f>
        <v>2</v>
      </c>
    </row>
    <row r="10" spans="1:8" x14ac:dyDescent="0.35">
      <c r="A10" s="9" t="s">
        <v>45</v>
      </c>
      <c r="B10" s="10">
        <f>SUMIF('Payroll Register'!$D$5:$D$14,A10,'Payroll Register'!$R$5:$R$14)</f>
        <v>38950</v>
      </c>
      <c r="C10" s="9">
        <f>COUNTIF('Payroll Register'!$D$5:$D$14,A10)</f>
        <v>1</v>
      </c>
    </row>
    <row r="11" spans="1:8" x14ac:dyDescent="0.35">
      <c r="A11" s="9" t="s">
        <v>49</v>
      </c>
      <c r="B11" s="10">
        <f>SUMIF('Payroll Register'!$D$5:$D$14,A11,'Payroll Register'!$R$5:$R$14)</f>
        <v>36200</v>
      </c>
      <c r="C11" s="9">
        <f>COUNTIF('Payroll Register'!$D$5:$D$14,A11)</f>
        <v>1</v>
      </c>
    </row>
    <row r="14" spans="1:8" x14ac:dyDescent="0.35">
      <c r="A14" s="8" t="s">
        <v>21</v>
      </c>
      <c r="B14" s="8" t="s">
        <v>71</v>
      </c>
    </row>
    <row r="15" spans="1:8" x14ac:dyDescent="0.35">
      <c r="A15" s="9" t="s">
        <v>29</v>
      </c>
      <c r="B15" s="10">
        <f>SUMIF('Payroll Register'!$T$5:$T$14,A15,'Payroll Register'!$R$5:$R$14)</f>
        <v>368650</v>
      </c>
    </row>
    <row r="16" spans="1:8" x14ac:dyDescent="0.35">
      <c r="A16" s="9" t="s">
        <v>41</v>
      </c>
      <c r="B16" s="10">
        <f>SUMIF('Payroll Register'!$T$5:$T$14,A16,'Payroll Register'!$R$5:$R$14)</f>
        <v>102020</v>
      </c>
    </row>
    <row r="17" spans="1:2" x14ac:dyDescent="0.35">
      <c r="A17" s="9" t="s">
        <v>52</v>
      </c>
      <c r="B17" s="10">
        <f>SUMIF('Payroll Register'!$T$5:$T$14,A17,'Payroll Register'!$R$5:$R$14)</f>
        <v>36200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sqref="A1:D1048576"/>
    </sheetView>
  </sheetViews>
  <sheetFormatPr defaultRowHeight="14.5" x14ac:dyDescent="0.35"/>
  <cols>
    <col min="1" max="4" width="20" style="21" customWidth="1"/>
  </cols>
  <sheetData>
    <row r="1" spans="1:4" x14ac:dyDescent="0.35">
      <c r="A1" s="20" t="s">
        <v>6</v>
      </c>
      <c r="B1" s="20" t="s">
        <v>5</v>
      </c>
      <c r="C1" s="20" t="s">
        <v>20</v>
      </c>
      <c r="D1" s="20" t="s">
        <v>21</v>
      </c>
    </row>
    <row r="2" spans="1:4" x14ac:dyDescent="0.35">
      <c r="A2" s="21" t="s">
        <v>26</v>
      </c>
      <c r="B2" s="21" t="s">
        <v>33</v>
      </c>
      <c r="C2" s="21" t="s">
        <v>28</v>
      </c>
      <c r="D2" s="21" t="s">
        <v>29</v>
      </c>
    </row>
    <row r="3" spans="1:4" x14ac:dyDescent="0.35">
      <c r="A3" s="21" t="s">
        <v>50</v>
      </c>
      <c r="B3" s="21" t="s">
        <v>40</v>
      </c>
      <c r="C3" s="21" t="s">
        <v>46</v>
      </c>
      <c r="D3" s="21" t="s">
        <v>41</v>
      </c>
    </row>
    <row r="4" spans="1:4" x14ac:dyDescent="0.35">
      <c r="A4" s="21" t="s">
        <v>72</v>
      </c>
      <c r="B4" s="21" t="s">
        <v>36</v>
      </c>
      <c r="C4" s="21" t="s">
        <v>51</v>
      </c>
      <c r="D4" s="21" t="s">
        <v>52</v>
      </c>
    </row>
    <row r="5" spans="1:4" x14ac:dyDescent="0.35">
      <c r="A5" s="21" t="s">
        <v>73</v>
      </c>
      <c r="B5" s="21" t="s">
        <v>25</v>
      </c>
    </row>
    <row r="6" spans="1:4" x14ac:dyDescent="0.35">
      <c r="B6" s="21" t="s">
        <v>45</v>
      </c>
    </row>
    <row r="7" spans="1:4" x14ac:dyDescent="0.35">
      <c r="B7" s="21" t="s">
        <v>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3797-75E8-40A1-94F8-A5247F7B1344}">
  <dimension ref="A1:A21"/>
  <sheetViews>
    <sheetView tabSelected="1" workbookViewId="0">
      <selection sqref="A1:A16384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Payroll Register</vt:lpstr>
      <vt:lpstr>Dashboard</vt:lpstr>
      <vt:lpstr>Lists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2026-10-01T17:51:47Z</dcterms:created>
  <dcterms:modified xsi:type="dcterms:W3CDTF">2026-10-12T13:07:36Z</dcterms:modified>
</cp:coreProperties>
</file>