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\New folder - Copy (3)\"/>
    </mc:Choice>
  </mc:AlternateContent>
  <xr:revisionPtr revIDLastSave="0" documentId="13_ncr:1_{8E525EE7-D311-4E57-A9EC-DA3ABD448F9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Fees Collection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'Fees Collection'!$A$4:$Q$14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A15" i="1"/>
  <c r="G15" i="2"/>
  <c r="F15" i="2"/>
  <c r="F14" i="2"/>
  <c r="F13" i="2"/>
  <c r="F12" i="2"/>
  <c r="F11" i="2"/>
  <c r="F10" i="2"/>
  <c r="G9" i="2"/>
  <c r="F9" i="2"/>
  <c r="F8" i="2"/>
  <c r="C3" i="2"/>
  <c r="B23" i="1"/>
  <c r="B21" i="1"/>
  <c r="B20" i="1"/>
  <c r="K14" i="1"/>
  <c r="M14" i="1" s="1"/>
  <c r="P14" i="1" s="1"/>
  <c r="K13" i="1"/>
  <c r="G12" i="2" s="1"/>
  <c r="A13" i="1"/>
  <c r="K12" i="1"/>
  <c r="M12" i="1" s="1"/>
  <c r="P12" i="1" s="1"/>
  <c r="A12" i="1"/>
  <c r="K11" i="1"/>
  <c r="G13" i="2" s="1"/>
  <c r="A11" i="1"/>
  <c r="K10" i="1"/>
  <c r="M10" i="1" s="1"/>
  <c r="P10" i="1" s="1"/>
  <c r="A10" i="1"/>
  <c r="K9" i="1"/>
  <c r="G10" i="2" s="1"/>
  <c r="A9" i="1"/>
  <c r="K8" i="1"/>
  <c r="G14" i="2" s="1"/>
  <c r="A8" i="1"/>
  <c r="K7" i="1"/>
  <c r="G11" i="2" s="1"/>
  <c r="A7" i="1"/>
  <c r="K6" i="1"/>
  <c r="M6" i="1" s="1"/>
  <c r="P6" i="1" s="1"/>
  <c r="A6" i="1"/>
  <c r="K5" i="1"/>
  <c r="A5" i="1"/>
  <c r="G8" i="2" l="1"/>
  <c r="A3" i="2"/>
  <c r="M5" i="1"/>
  <c r="M7" i="1"/>
  <c r="P7" i="1" s="1"/>
  <c r="M8" i="1"/>
  <c r="P8" i="1" s="1"/>
  <c r="M9" i="1"/>
  <c r="P9" i="1" s="1"/>
  <c r="M11" i="1"/>
  <c r="P11" i="1" s="1"/>
  <c r="M13" i="1"/>
  <c r="P13" i="1" s="1"/>
  <c r="B22" i="1"/>
  <c r="G3" i="2"/>
  <c r="B24" i="1" l="1"/>
  <c r="E3" i="2"/>
  <c r="P5" i="1"/>
  <c r="C11" i="2" l="1"/>
  <c r="C10" i="2"/>
  <c r="C9" i="2"/>
  <c r="C8" i="2"/>
  <c r="B11" i="2"/>
  <c r="B10" i="2"/>
  <c r="B9" i="2"/>
  <c r="B8" i="2"/>
</calcChain>
</file>

<file path=xl/sharedStrings.xml><?xml version="1.0" encoding="utf-8"?>
<sst xmlns="http://schemas.openxmlformats.org/spreadsheetml/2006/main" count="196" uniqueCount="100">
  <si>
    <t>SCHOOL FEES COLLECTION REGISTER</t>
  </si>
  <si>
    <t>Professional fee collection tracker with automatic balance, status and summary calculations</t>
  </si>
  <si>
    <t>Receipt No.</t>
  </si>
  <si>
    <t>Collection Date</t>
  </si>
  <si>
    <t>Student ID</t>
  </si>
  <si>
    <t>Student Name</t>
  </si>
  <si>
    <t>Class</t>
  </si>
  <si>
    <t>Section</t>
  </si>
  <si>
    <t>Fee Type</t>
  </si>
  <si>
    <t>Academic Year</t>
  </si>
  <si>
    <t>Due Amount</t>
  </si>
  <si>
    <t>Discount</t>
  </si>
  <si>
    <t>Net Amount</t>
  </si>
  <si>
    <t>Paid Amount</t>
  </si>
  <si>
    <t>Balance</t>
  </si>
  <si>
    <t>Payment Mode</t>
  </si>
  <si>
    <t>Status</t>
  </si>
  <si>
    <t>Remarks</t>
  </si>
  <si>
    <t>STU001</t>
  </si>
  <si>
    <t>5</t>
  </si>
  <si>
    <t>A</t>
  </si>
  <si>
    <t>Tuition Fee</t>
  </si>
  <si>
    <t>2026-27</t>
  </si>
  <si>
    <t>UPI</t>
  </si>
  <si>
    <t>April installment</t>
  </si>
  <si>
    <t>STU002</t>
  </si>
  <si>
    <t>7</t>
  </si>
  <si>
    <t>B</t>
  </si>
  <si>
    <t>Cash</t>
  </si>
  <si>
    <t>First installment</t>
  </si>
  <si>
    <t>STU003</t>
  </si>
  <si>
    <t>Rohan Singh</t>
  </si>
  <si>
    <t>10</t>
  </si>
  <si>
    <t>Transport Fee</t>
  </si>
  <si>
    <t>Bank Transfer</t>
  </si>
  <si>
    <t>Annual transport</t>
  </si>
  <si>
    <t>STU004</t>
  </si>
  <si>
    <t>Priya Patel</t>
  </si>
  <si>
    <t>3</t>
  </si>
  <si>
    <t>Annual Fee</t>
  </si>
  <si>
    <t>Online</t>
  </si>
  <si>
    <t>Annual charges</t>
  </si>
  <si>
    <t>STU005</t>
  </si>
  <si>
    <t>Kabir Gupta</t>
  </si>
  <si>
    <t>8</t>
  </si>
  <si>
    <t>Exam Fee</t>
  </si>
  <si>
    <t>Exam fee installment</t>
  </si>
  <si>
    <t>STU006</t>
  </si>
  <si>
    <t>6</t>
  </si>
  <si>
    <t>Cheque</t>
  </si>
  <si>
    <t>Concession applied</t>
  </si>
  <si>
    <t>STU007</t>
  </si>
  <si>
    <t>Vivaan Khan</t>
  </si>
  <si>
    <t>12</t>
  </si>
  <si>
    <t>Library Fee</t>
  </si>
  <si>
    <t>Card</t>
  </si>
  <si>
    <t>Paid in full</t>
  </si>
  <si>
    <t>STU008</t>
  </si>
  <si>
    <t>Ishita Jain</t>
  </si>
  <si>
    <t>2</t>
  </si>
  <si>
    <t>Second installment pending</t>
  </si>
  <si>
    <t>STU009</t>
  </si>
  <si>
    <t>Aditya Mehta</t>
  </si>
  <si>
    <t>9</t>
  </si>
  <si>
    <t>Hostel Fee</t>
  </si>
  <si>
    <t>Half-year payment</t>
  </si>
  <si>
    <t>STU010</t>
  </si>
  <si>
    <t>Saanvi Rao</t>
  </si>
  <si>
    <t>4</t>
  </si>
  <si>
    <t>COLLECTION SUMMARY</t>
  </si>
  <si>
    <t>Total Due</t>
  </si>
  <si>
    <t>Total Discount</t>
  </si>
  <si>
    <t>Total Net Amount</t>
  </si>
  <si>
    <t>Total Paid</t>
  </si>
  <si>
    <t>Total Balance</t>
  </si>
  <si>
    <t>SCHOOL FEES COLLECTION DASHBOARD</t>
  </si>
  <si>
    <t>Outstanding Balance</t>
  </si>
  <si>
    <t>Collection Rate</t>
  </si>
  <si>
    <t>Count</t>
  </si>
  <si>
    <t>Amount Paid</t>
  </si>
  <si>
    <t>Paid</t>
  </si>
  <si>
    <t>Partial</t>
  </si>
  <si>
    <t>Admission Fee</t>
  </si>
  <si>
    <t>Pending</t>
  </si>
  <si>
    <t>Overdue</t>
  </si>
  <si>
    <t>Other</t>
  </si>
  <si>
    <t>Nursery</t>
  </si>
  <si>
    <t>LKG</t>
  </si>
  <si>
    <t>UKG</t>
  </si>
  <si>
    <t>1</t>
  </si>
  <si>
    <t>11</t>
  </si>
  <si>
    <t>Ravi Sharma</t>
  </si>
  <si>
    <t>Priya Verma</t>
  </si>
  <si>
    <t>Arav Kumar</t>
  </si>
  <si>
    <t>Transaction</t>
  </si>
  <si>
    <t>xxxxxxxxxxx</t>
  </si>
  <si>
    <t>Dashboard</t>
  </si>
  <si>
    <t>Pie Chart</t>
  </si>
  <si>
    <t>Bar Chart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</si>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</sst>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₹#,##0.00"/>
    <numFmt numFmtId="166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i/>
      <sz val="11"/>
      <color rgb="FF404040"/>
      <name val="Calibri"/>
    </font>
    <font>
      <b/>
      <sz val="13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5"/>
      <name val="Calibri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7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3" borderId="0" xfId="0" applyFont="1" applyFill="1"/>
    <xf numFmtId="165" fontId="0" fillId="3" borderId="0" xfId="0" applyNumberFormat="1" applyFill="1"/>
    <xf numFmtId="0" fontId="1" fillId="2" borderId="1" xfId="0" applyFont="1" applyFill="1" applyBorder="1"/>
    <xf numFmtId="0" fontId="0" fillId="0" borderId="1" xfId="0" applyBorder="1"/>
    <xf numFmtId="165" fontId="0" fillId="0" borderId="1" xfId="0" applyNumberFormat="1" applyBorder="1"/>
    <xf numFmtId="0" fontId="1" fillId="2" borderId="0" xfId="0" applyFont="1" applyFill="1"/>
    <xf numFmtId="0" fontId="0" fillId="0" borderId="0" xfId="0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6" fillId="4" borderId="0" xfId="0" applyFont="1" applyFill="1" applyAlignment="1">
      <alignment horizontal="center"/>
    </xf>
    <xf numFmtId="165" fontId="7" fillId="3" borderId="0" xfId="0" applyNumberFormat="1" applyFont="1" applyFill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Dashboard!$G$7</c:f>
              <c:strCache>
                <c:ptCount val="1"/>
                <c:pt idx="0">
                  <c:v>Net Amount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565-4910-A01F-9663628092D9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565-4910-A01F-9663628092D9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565-4910-A01F-9663628092D9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565-4910-A01F-9663628092D9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565-4910-A01F-9663628092D9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565-4910-A01F-9663628092D9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565-4910-A01F-9663628092D9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565-4910-A01F-9663628092D9}"/>
              </c:ext>
            </c:extLst>
          </c:dPt>
          <c:cat>
            <c:strRef>
              <c:f>Dashboard!$E$8:$E$15</c:f>
              <c:strCache>
                <c:ptCount val="8"/>
                <c:pt idx="0">
                  <c:v>Tuition Fee</c:v>
                </c:pt>
                <c:pt idx="1">
                  <c:v>Admission Fee</c:v>
                </c:pt>
                <c:pt idx="2">
                  <c:v>Exam Fee</c:v>
                </c:pt>
                <c:pt idx="3">
                  <c:v>Transport Fee</c:v>
                </c:pt>
                <c:pt idx="4">
                  <c:v>Hostel Fee</c:v>
                </c:pt>
                <c:pt idx="5">
                  <c:v>Library Fee</c:v>
                </c:pt>
                <c:pt idx="6">
                  <c:v>Annual Fee</c:v>
                </c:pt>
                <c:pt idx="7">
                  <c:v>Other</c:v>
                </c:pt>
              </c:strCache>
            </c:strRef>
          </c:cat>
          <c:val>
            <c:numRef>
              <c:f>Dashboard!$G$8:$G$15</c:f>
              <c:numCache>
                <c:formatCode>\₹#,##0.00</c:formatCode>
                <c:ptCount val="8"/>
                <c:pt idx="0">
                  <c:v>93000</c:v>
                </c:pt>
                <c:pt idx="1">
                  <c:v>0</c:v>
                </c:pt>
                <c:pt idx="2">
                  <c:v>3500</c:v>
                </c:pt>
                <c:pt idx="3">
                  <c:v>11500</c:v>
                </c:pt>
                <c:pt idx="4">
                  <c:v>33500</c:v>
                </c:pt>
                <c:pt idx="5">
                  <c:v>4000</c:v>
                </c:pt>
                <c:pt idx="6">
                  <c:v>8500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AB-4B25-9C92-BE59FCC77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Dashboard!$A$8:$A$11</c:f>
              <c:strCache>
                <c:ptCount val="4"/>
                <c:pt idx="0">
                  <c:v>Paid</c:v>
                </c:pt>
                <c:pt idx="1">
                  <c:v>Partial</c:v>
                </c:pt>
                <c:pt idx="2">
                  <c:v>Pending</c:v>
                </c:pt>
                <c:pt idx="3">
                  <c:v>Overdue</c:v>
                </c:pt>
              </c:strCache>
            </c:strRef>
          </c:cat>
          <c:val>
            <c:numRef>
              <c:f>Dashboard!$B$8:$B$11</c:f>
              <c:numCache>
                <c:formatCode>General</c:formatCode>
                <c:ptCount val="4"/>
                <c:pt idx="0">
                  <c:v>4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7F-436F-A467-461E5B02CF0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263072</xdr:colOff>
      <xdr:row>15</xdr:row>
      <xdr:rowOff>154214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zoomScale="70" zoomScaleNormal="70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15.90625" bestFit="1" customWidth="1"/>
    <col min="2" max="2" width="16" customWidth="1"/>
    <col min="3" max="3" width="13" customWidth="1"/>
    <col min="4" max="4" width="22" customWidth="1"/>
    <col min="5" max="6" width="10" customWidth="1"/>
    <col min="7" max="7" width="18" customWidth="1"/>
    <col min="8" max="8" width="15" customWidth="1"/>
    <col min="9" max="9" width="14" customWidth="1"/>
    <col min="10" max="10" width="12" customWidth="1"/>
    <col min="11" max="13" width="14" customWidth="1"/>
    <col min="14" max="15" width="18" customWidth="1"/>
    <col min="16" max="16" width="14" customWidth="1"/>
    <col min="17" max="17" width="26" customWidth="1"/>
  </cols>
  <sheetData>
    <row r="1" spans="1:17" ht="30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4" spans="1:17" s="8" customFormat="1" ht="37" x14ac:dyDescent="0.3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94</v>
      </c>
      <c r="P4" s="8" t="s">
        <v>16</v>
      </c>
      <c r="Q4" s="8" t="s">
        <v>17</v>
      </c>
    </row>
    <row r="5" spans="1:17" s="7" customFormat="1" x14ac:dyDescent="0.35">
      <c r="A5" s="9" t="str">
        <f t="shared" ref="A5:A13" si="0">IF(D5="","",TEXT(ROW()-4,"0000"))</f>
        <v>0001</v>
      </c>
      <c r="B5" s="10">
        <v>46116</v>
      </c>
      <c r="C5" s="9" t="s">
        <v>18</v>
      </c>
      <c r="D5" s="9" t="s">
        <v>91</v>
      </c>
      <c r="E5" s="9" t="s">
        <v>19</v>
      </c>
      <c r="F5" s="9" t="s">
        <v>20</v>
      </c>
      <c r="G5" s="9" t="s">
        <v>21</v>
      </c>
      <c r="H5" s="9" t="s">
        <v>22</v>
      </c>
      <c r="I5" s="11">
        <v>20000</v>
      </c>
      <c r="J5" s="11">
        <v>1000</v>
      </c>
      <c r="K5" s="11">
        <f t="shared" ref="K5:K14" si="1">IF(D5="","",I5-J5)</f>
        <v>19000</v>
      </c>
      <c r="L5" s="11">
        <v>17000</v>
      </c>
      <c r="M5" s="11">
        <f t="shared" ref="M5:M14" si="2">IF(D5="","",MAX(K5-L5,0))</f>
        <v>2000</v>
      </c>
      <c r="N5" s="9" t="s">
        <v>23</v>
      </c>
      <c r="O5" s="9" t="s">
        <v>95</v>
      </c>
      <c r="P5" s="9" t="str">
        <f t="shared" ref="P5:P14" si="3">IF(D5="","",IF(M5=0,"Paid",IF(L5=0,"Pending","Partial")))</f>
        <v>Partial</v>
      </c>
      <c r="Q5" s="9" t="s">
        <v>24</v>
      </c>
    </row>
    <row r="6" spans="1:17" s="7" customFormat="1" x14ac:dyDescent="0.35">
      <c r="A6" s="9" t="str">
        <f t="shared" si="0"/>
        <v>0002</v>
      </c>
      <c r="B6" s="10">
        <v>46119</v>
      </c>
      <c r="C6" s="9" t="s">
        <v>25</v>
      </c>
      <c r="D6" s="9" t="s">
        <v>92</v>
      </c>
      <c r="E6" s="9" t="s">
        <v>26</v>
      </c>
      <c r="F6" s="9" t="s">
        <v>27</v>
      </c>
      <c r="G6" s="9" t="s">
        <v>21</v>
      </c>
      <c r="H6" s="9" t="s">
        <v>22</v>
      </c>
      <c r="I6" s="11">
        <v>24000</v>
      </c>
      <c r="J6" s="11">
        <v>0</v>
      </c>
      <c r="K6" s="11">
        <f t="shared" si="1"/>
        <v>24000</v>
      </c>
      <c r="L6" s="11">
        <v>12000</v>
      </c>
      <c r="M6" s="11">
        <f t="shared" si="2"/>
        <v>12000</v>
      </c>
      <c r="N6" s="9" t="s">
        <v>28</v>
      </c>
      <c r="O6" s="9" t="s">
        <v>95</v>
      </c>
      <c r="P6" s="9" t="str">
        <f t="shared" si="3"/>
        <v>Partial</v>
      </c>
      <c r="Q6" s="9" t="s">
        <v>29</v>
      </c>
    </row>
    <row r="7" spans="1:17" s="7" customFormat="1" x14ac:dyDescent="0.35">
      <c r="A7" s="9" t="str">
        <f t="shared" si="0"/>
        <v>0003</v>
      </c>
      <c r="B7" s="10">
        <v>46122</v>
      </c>
      <c r="C7" s="9" t="s">
        <v>30</v>
      </c>
      <c r="D7" s="9" t="s">
        <v>31</v>
      </c>
      <c r="E7" s="9" t="s">
        <v>32</v>
      </c>
      <c r="F7" s="9" t="s">
        <v>20</v>
      </c>
      <c r="G7" s="9" t="s">
        <v>33</v>
      </c>
      <c r="H7" s="9" t="s">
        <v>22</v>
      </c>
      <c r="I7" s="11">
        <v>12000</v>
      </c>
      <c r="J7" s="11">
        <v>500</v>
      </c>
      <c r="K7" s="11">
        <f t="shared" si="1"/>
        <v>11500</v>
      </c>
      <c r="L7" s="11">
        <v>11500</v>
      </c>
      <c r="M7" s="11">
        <f t="shared" si="2"/>
        <v>0</v>
      </c>
      <c r="N7" s="9" t="s">
        <v>34</v>
      </c>
      <c r="O7" s="9" t="s">
        <v>95</v>
      </c>
      <c r="P7" s="9" t="str">
        <f t="shared" si="3"/>
        <v>Paid</v>
      </c>
      <c r="Q7" s="9" t="s">
        <v>35</v>
      </c>
    </row>
    <row r="8" spans="1:17" s="7" customFormat="1" x14ac:dyDescent="0.35">
      <c r="A8" s="9" t="str">
        <f t="shared" si="0"/>
        <v>0004</v>
      </c>
      <c r="B8" s="10">
        <v>46124</v>
      </c>
      <c r="C8" s="9" t="s">
        <v>36</v>
      </c>
      <c r="D8" s="9" t="s">
        <v>37</v>
      </c>
      <c r="E8" s="9" t="s">
        <v>38</v>
      </c>
      <c r="F8" s="9" t="s">
        <v>27</v>
      </c>
      <c r="G8" s="9" t="s">
        <v>39</v>
      </c>
      <c r="H8" s="9" t="s">
        <v>22</v>
      </c>
      <c r="I8" s="11">
        <v>9000</v>
      </c>
      <c r="J8" s="11">
        <v>500</v>
      </c>
      <c r="K8" s="11">
        <f t="shared" si="1"/>
        <v>8500</v>
      </c>
      <c r="L8" s="11">
        <v>8500</v>
      </c>
      <c r="M8" s="11">
        <f t="shared" si="2"/>
        <v>0</v>
      </c>
      <c r="N8" s="9" t="s">
        <v>40</v>
      </c>
      <c r="O8" s="9" t="s">
        <v>95</v>
      </c>
      <c r="P8" s="9" t="str">
        <f t="shared" si="3"/>
        <v>Paid</v>
      </c>
      <c r="Q8" s="9" t="s">
        <v>41</v>
      </c>
    </row>
    <row r="9" spans="1:17" s="7" customFormat="1" x14ac:dyDescent="0.35">
      <c r="A9" s="9" t="str">
        <f t="shared" si="0"/>
        <v>0005</v>
      </c>
      <c r="B9" s="10">
        <v>46127</v>
      </c>
      <c r="C9" s="9" t="s">
        <v>42</v>
      </c>
      <c r="D9" s="9" t="s">
        <v>43</v>
      </c>
      <c r="E9" s="9" t="s">
        <v>44</v>
      </c>
      <c r="F9" s="9" t="s">
        <v>20</v>
      </c>
      <c r="G9" s="9" t="s">
        <v>45</v>
      </c>
      <c r="H9" s="9" t="s">
        <v>22</v>
      </c>
      <c r="I9" s="11">
        <v>3500</v>
      </c>
      <c r="J9" s="11">
        <v>0</v>
      </c>
      <c r="K9" s="11">
        <f t="shared" si="1"/>
        <v>3500</v>
      </c>
      <c r="L9" s="11">
        <v>2000</v>
      </c>
      <c r="M9" s="11">
        <f t="shared" si="2"/>
        <v>1500</v>
      </c>
      <c r="N9" s="9" t="s">
        <v>23</v>
      </c>
      <c r="O9" s="9" t="s">
        <v>95</v>
      </c>
      <c r="P9" s="9" t="str">
        <f t="shared" si="3"/>
        <v>Partial</v>
      </c>
      <c r="Q9" s="9" t="s">
        <v>46</v>
      </c>
    </row>
    <row r="10" spans="1:17" s="7" customFormat="1" x14ac:dyDescent="0.35">
      <c r="A10" s="9" t="str">
        <f t="shared" si="0"/>
        <v>0006</v>
      </c>
      <c r="B10" s="10">
        <v>46130</v>
      </c>
      <c r="C10" s="9" t="s">
        <v>47</v>
      </c>
      <c r="D10" s="9" t="s">
        <v>93</v>
      </c>
      <c r="E10" s="9" t="s">
        <v>48</v>
      </c>
      <c r="F10" s="9" t="s">
        <v>27</v>
      </c>
      <c r="G10" s="9" t="s">
        <v>21</v>
      </c>
      <c r="H10" s="9" t="s">
        <v>22</v>
      </c>
      <c r="I10" s="11">
        <v>20000</v>
      </c>
      <c r="J10" s="11">
        <v>2000</v>
      </c>
      <c r="K10" s="11">
        <f t="shared" si="1"/>
        <v>18000</v>
      </c>
      <c r="L10" s="11">
        <v>18000</v>
      </c>
      <c r="M10" s="11">
        <f t="shared" si="2"/>
        <v>0</v>
      </c>
      <c r="N10" s="9" t="s">
        <v>49</v>
      </c>
      <c r="O10" s="9" t="s">
        <v>95</v>
      </c>
      <c r="P10" s="9" t="str">
        <f t="shared" si="3"/>
        <v>Paid</v>
      </c>
      <c r="Q10" s="9" t="s">
        <v>50</v>
      </c>
    </row>
    <row r="11" spans="1:17" s="7" customFormat="1" x14ac:dyDescent="0.35">
      <c r="A11" s="9" t="str">
        <f t="shared" si="0"/>
        <v>0007</v>
      </c>
      <c r="B11" s="10">
        <v>46132</v>
      </c>
      <c r="C11" s="9" t="s">
        <v>51</v>
      </c>
      <c r="D11" s="9" t="s">
        <v>52</v>
      </c>
      <c r="E11" s="9" t="s">
        <v>53</v>
      </c>
      <c r="F11" s="9" t="s">
        <v>20</v>
      </c>
      <c r="G11" s="9" t="s">
        <v>54</v>
      </c>
      <c r="H11" s="9" t="s">
        <v>22</v>
      </c>
      <c r="I11" s="11">
        <v>4000</v>
      </c>
      <c r="J11" s="11">
        <v>0</v>
      </c>
      <c r="K11" s="11">
        <f t="shared" si="1"/>
        <v>4000</v>
      </c>
      <c r="L11" s="11">
        <v>2500</v>
      </c>
      <c r="M11" s="11">
        <f t="shared" si="2"/>
        <v>1500</v>
      </c>
      <c r="N11" s="9" t="s">
        <v>55</v>
      </c>
      <c r="O11" s="9" t="s">
        <v>95</v>
      </c>
      <c r="P11" s="9" t="str">
        <f t="shared" si="3"/>
        <v>Partial</v>
      </c>
      <c r="Q11" s="9" t="s">
        <v>56</v>
      </c>
    </row>
    <row r="12" spans="1:17" s="7" customFormat="1" x14ac:dyDescent="0.35">
      <c r="A12" s="9" t="str">
        <f t="shared" si="0"/>
        <v>0008</v>
      </c>
      <c r="B12" s="10">
        <v>46134</v>
      </c>
      <c r="C12" s="9" t="s">
        <v>57</v>
      </c>
      <c r="D12" s="9" t="s">
        <v>58</v>
      </c>
      <c r="E12" s="9" t="s">
        <v>59</v>
      </c>
      <c r="F12" s="9" t="s">
        <v>20</v>
      </c>
      <c r="G12" s="9" t="s">
        <v>21</v>
      </c>
      <c r="H12" s="9" t="s">
        <v>22</v>
      </c>
      <c r="I12" s="11">
        <v>16000</v>
      </c>
      <c r="J12" s="11">
        <v>1000</v>
      </c>
      <c r="K12" s="11">
        <f t="shared" si="1"/>
        <v>15000</v>
      </c>
      <c r="L12" s="11">
        <v>7500</v>
      </c>
      <c r="M12" s="11">
        <f t="shared" si="2"/>
        <v>7500</v>
      </c>
      <c r="N12" s="9" t="s">
        <v>23</v>
      </c>
      <c r="O12" s="9" t="s">
        <v>95</v>
      </c>
      <c r="P12" s="9" t="str">
        <f t="shared" si="3"/>
        <v>Partial</v>
      </c>
      <c r="Q12" s="9" t="s">
        <v>60</v>
      </c>
    </row>
    <row r="13" spans="1:17" s="7" customFormat="1" x14ac:dyDescent="0.35">
      <c r="A13" s="9" t="str">
        <f t="shared" si="0"/>
        <v>0009</v>
      </c>
      <c r="B13" s="10">
        <v>46137</v>
      </c>
      <c r="C13" s="9" t="s">
        <v>61</v>
      </c>
      <c r="D13" s="9" t="s">
        <v>62</v>
      </c>
      <c r="E13" s="9" t="s">
        <v>63</v>
      </c>
      <c r="F13" s="9" t="s">
        <v>27</v>
      </c>
      <c r="G13" s="9" t="s">
        <v>64</v>
      </c>
      <c r="H13" s="9" t="s">
        <v>22</v>
      </c>
      <c r="I13" s="11">
        <v>35000</v>
      </c>
      <c r="J13" s="11">
        <v>1500</v>
      </c>
      <c r="K13" s="11">
        <f t="shared" si="1"/>
        <v>33500</v>
      </c>
      <c r="L13" s="11">
        <v>15000</v>
      </c>
      <c r="M13" s="11">
        <f t="shared" si="2"/>
        <v>18500</v>
      </c>
      <c r="N13" s="9" t="s">
        <v>34</v>
      </c>
      <c r="O13" s="9" t="s">
        <v>95</v>
      </c>
      <c r="P13" s="9" t="str">
        <f t="shared" si="3"/>
        <v>Partial</v>
      </c>
      <c r="Q13" s="9" t="s">
        <v>65</v>
      </c>
    </row>
    <row r="14" spans="1:17" s="7" customFormat="1" x14ac:dyDescent="0.35">
      <c r="A14" s="9" t="str">
        <f>IF(D14="","",TEXT(ROW()-4,"0000"))</f>
        <v>0010</v>
      </c>
      <c r="B14" s="16">
        <v>46139</v>
      </c>
      <c r="C14" s="15" t="s">
        <v>66</v>
      </c>
      <c r="D14" s="15" t="s">
        <v>67</v>
      </c>
      <c r="E14" s="15" t="s">
        <v>68</v>
      </c>
      <c r="F14" s="15" t="s">
        <v>20</v>
      </c>
      <c r="G14" s="15" t="s">
        <v>21</v>
      </c>
      <c r="H14" s="15" t="s">
        <v>22</v>
      </c>
      <c r="I14" s="17">
        <v>17500</v>
      </c>
      <c r="J14" s="17">
        <v>500</v>
      </c>
      <c r="K14" s="17">
        <f t="shared" si="1"/>
        <v>17000</v>
      </c>
      <c r="L14" s="17">
        <v>17000</v>
      </c>
      <c r="M14" s="17">
        <f t="shared" si="2"/>
        <v>0</v>
      </c>
      <c r="N14" s="15" t="s">
        <v>40</v>
      </c>
      <c r="O14" s="9" t="s">
        <v>95</v>
      </c>
      <c r="P14" s="15" t="str">
        <f t="shared" si="3"/>
        <v>Paid</v>
      </c>
      <c r="Q14" s="15" t="s">
        <v>56</v>
      </c>
    </row>
    <row r="15" spans="1:17" s="18" customFormat="1" x14ac:dyDescent="0.35">
      <c r="A15" s="9" t="str">
        <f>IF(D15="","",TEXT(ROW()-4,"0000"))</f>
        <v/>
      </c>
      <c r="B15" s="10"/>
      <c r="C15" s="9"/>
      <c r="D15" s="9"/>
      <c r="E15" s="9"/>
      <c r="F15" s="9"/>
      <c r="G15" s="9"/>
      <c r="H15" s="9"/>
      <c r="I15" s="11"/>
      <c r="J15" s="11"/>
      <c r="K15" s="11"/>
      <c r="L15" s="11"/>
      <c r="M15" s="11"/>
      <c r="N15" s="9"/>
      <c r="O15" s="9"/>
      <c r="P15" s="9"/>
      <c r="Q15" s="9"/>
    </row>
    <row r="16" spans="1:17" s="7" customFormat="1" x14ac:dyDescent="0.35">
      <c r="A16" s="12"/>
      <c r="B16" s="13"/>
      <c r="C16" s="12"/>
      <c r="D16" s="12"/>
      <c r="E16" s="12"/>
      <c r="F16" s="12"/>
      <c r="G16" s="12"/>
      <c r="H16" s="12"/>
      <c r="I16" s="14"/>
      <c r="J16" s="14"/>
      <c r="K16" s="14"/>
      <c r="L16" s="14"/>
      <c r="M16" s="14"/>
      <c r="N16" s="12"/>
      <c r="O16" s="12"/>
      <c r="P16" s="12"/>
      <c r="Q16" s="12"/>
    </row>
    <row r="19" spans="1:4" ht="17" x14ac:dyDescent="0.4">
      <c r="A19" s="21" t="s">
        <v>69</v>
      </c>
      <c r="B19" s="20"/>
      <c r="C19" s="20"/>
      <c r="D19" s="20"/>
    </row>
    <row r="20" spans="1:4" x14ac:dyDescent="0.35">
      <c r="A20" s="1" t="s">
        <v>70</v>
      </c>
      <c r="B20" s="2">
        <f>SUM(I5:I1002)</f>
        <v>161000</v>
      </c>
    </row>
    <row r="21" spans="1:4" x14ac:dyDescent="0.35">
      <c r="A21" s="1" t="s">
        <v>71</v>
      </c>
      <c r="B21" s="2">
        <f>SUM(J5:J1002)</f>
        <v>7000</v>
      </c>
    </row>
    <row r="22" spans="1:4" x14ac:dyDescent="0.35">
      <c r="A22" s="1" t="s">
        <v>72</v>
      </c>
      <c r="B22" s="2">
        <f>SUM(K5:K1002)</f>
        <v>154000</v>
      </c>
    </row>
    <row r="23" spans="1:4" x14ac:dyDescent="0.35">
      <c r="A23" s="1" t="s">
        <v>73</v>
      </c>
      <c r="B23" s="2">
        <f>SUM(L5:L1002)</f>
        <v>111000</v>
      </c>
    </row>
    <row r="24" spans="1:4" x14ac:dyDescent="0.35">
      <c r="A24" s="1" t="s">
        <v>74</v>
      </c>
      <c r="B24" s="2">
        <f>SUM(M5:M1002)</f>
        <v>43000</v>
      </c>
    </row>
  </sheetData>
  <mergeCells count="3">
    <mergeCell ref="A1:Q1"/>
    <mergeCell ref="A19:D19"/>
    <mergeCell ref="A2:Q2"/>
  </mergeCells>
  <conditionalFormatting sqref="M5:M1002">
    <cfRule type="expression" dxfId="3" priority="4">
      <formula>$M5&gt;0</formula>
    </cfRule>
  </conditionalFormatting>
  <conditionalFormatting sqref="P5:P1002">
    <cfRule type="expression" dxfId="2" priority="1">
      <formula>$P5="Paid"</formula>
    </cfRule>
    <cfRule type="expression" dxfId="1" priority="2">
      <formula>$P5="Partial"</formula>
    </cfRule>
    <cfRule type="expression" dxfId="0" priority="3">
      <formula>$P5="Pending"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Invalid Entry" error="Please select a value from the dropdown list." xr:uid="{00000000-0002-0000-0000-000000000000}">
          <x14:formula1>
            <xm:f>Lists!$A$2:$A$7</xm:f>
          </x14:formula1>
          <xm:sqref>N5:O1002</xm:sqref>
        </x14:dataValidation>
        <x14:dataValidation type="list" allowBlank="1" errorTitle="Invalid Entry" error="Please select a value from the dropdown list." xr:uid="{00000000-0002-0000-0000-000001000000}">
          <x14:formula1>
            <xm:f>Lists!$B$2:$B$9</xm:f>
          </x14:formula1>
          <xm:sqref>G5:G1002</xm:sqref>
        </x14:dataValidation>
        <x14:dataValidation type="list" allowBlank="1" errorTitle="Invalid Entry" error="Please select a value from the dropdown list." xr:uid="{00000000-0002-0000-0000-000002000000}">
          <x14:formula1>
            <xm:f>Lists!$C$2:$C$5</xm:f>
          </x14:formula1>
          <xm:sqref>P5:P1002</xm:sqref>
        </x14:dataValidation>
        <x14:dataValidation type="list" allowBlank="1" errorTitle="Invalid Entry" error="Please select a value from the dropdown list." xr:uid="{00000000-0002-0000-0000-000003000000}">
          <x14:formula1>
            <xm:f>Lists!$D$2:$D$16</xm:f>
          </x14:formula1>
          <xm:sqref>E5:E1002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70" zoomScaleNormal="70" workbookViewId="0">
      <pane ySplit="6" topLeftCell="A7" activePane="bottomLeft" state="frozen"/>
      <selection pane="bottomLeft" activeCell="K12" sqref="K12"/>
    </sheetView>
  </sheetViews>
  <sheetFormatPr defaultRowHeight="14.5" x14ac:dyDescent="0.35"/>
  <cols>
    <col min="1" max="8" width="18" customWidth="1"/>
  </cols>
  <sheetData>
    <row r="1" spans="1:8" ht="32" customHeight="1" x14ac:dyDescent="0.6">
      <c r="A1" s="24" t="s">
        <v>75</v>
      </c>
      <c r="B1" s="20"/>
      <c r="C1" s="20"/>
      <c r="D1" s="20"/>
      <c r="E1" s="20"/>
      <c r="F1" s="20"/>
      <c r="G1" s="20"/>
      <c r="H1" s="20"/>
    </row>
    <row r="2" spans="1:8" x14ac:dyDescent="0.35">
      <c r="A2" s="27" t="s">
        <v>72</v>
      </c>
      <c r="B2" s="23"/>
      <c r="C2" s="27" t="s">
        <v>73</v>
      </c>
      <c r="D2" s="23"/>
      <c r="E2" s="27" t="s">
        <v>76</v>
      </c>
      <c r="F2" s="23"/>
      <c r="G2" s="27" t="s">
        <v>77</v>
      </c>
      <c r="H2" s="23"/>
    </row>
    <row r="3" spans="1:8" x14ac:dyDescent="0.35">
      <c r="A3" s="25">
        <f>SUM('Fees Collection'!K5:K1002)</f>
        <v>154000</v>
      </c>
      <c r="B3" s="23"/>
      <c r="C3" s="25">
        <f>SUM('Fees Collection'!L5:L1002)</f>
        <v>111000</v>
      </c>
      <c r="D3" s="23"/>
      <c r="E3" s="25">
        <f>SUM('Fees Collection'!M5:M1002)</f>
        <v>43000</v>
      </c>
      <c r="F3" s="23"/>
      <c r="G3" s="26">
        <f>IFERROR(SUM('Fees Collection'!L5:L1002)/SUM('Fees Collection'!K5:K1002),0)</f>
        <v>0.72077922077922074</v>
      </c>
      <c r="H3" s="23"/>
    </row>
    <row r="4" spans="1:8" x14ac:dyDescent="0.35">
      <c r="A4" s="23"/>
      <c r="B4" s="23"/>
      <c r="C4" s="23"/>
      <c r="D4" s="23"/>
      <c r="E4" s="23"/>
      <c r="F4" s="23"/>
      <c r="G4" s="23"/>
      <c r="H4" s="23"/>
    </row>
    <row r="7" spans="1:8" x14ac:dyDescent="0.35">
      <c r="A7" s="3" t="s">
        <v>16</v>
      </c>
      <c r="B7" s="3" t="s">
        <v>78</v>
      </c>
      <c r="C7" s="3" t="s">
        <v>79</v>
      </c>
      <c r="D7" s="4"/>
      <c r="E7" s="3" t="s">
        <v>8</v>
      </c>
      <c r="F7" s="3" t="s">
        <v>78</v>
      </c>
      <c r="G7" s="3" t="s">
        <v>12</v>
      </c>
    </row>
    <row r="8" spans="1:8" x14ac:dyDescent="0.35">
      <c r="A8" s="4" t="s">
        <v>80</v>
      </c>
      <c r="B8" s="4">
        <f>COUNTIF('Fees Collection'!P5:P1002,A8)</f>
        <v>4</v>
      </c>
      <c r="C8" s="5">
        <f>SUMIF('Fees Collection'!P5:P1002,A8,'Fees Collection'!L5:L1002)</f>
        <v>55000</v>
      </c>
      <c r="D8" s="4"/>
      <c r="E8" s="4" t="s">
        <v>21</v>
      </c>
      <c r="F8" s="4">
        <f>COUNTIF('Fees Collection'!G5:G1002,E8)</f>
        <v>5</v>
      </c>
      <c r="G8" s="5">
        <f>SUMIF('Fees Collection'!G5:G1002,E8,'Fees Collection'!K5:K1002)</f>
        <v>93000</v>
      </c>
    </row>
    <row r="9" spans="1:8" x14ac:dyDescent="0.35">
      <c r="A9" s="4" t="s">
        <v>81</v>
      </c>
      <c r="B9" s="4">
        <f>COUNTIF('Fees Collection'!P5:P1002,A9)</f>
        <v>6</v>
      </c>
      <c r="C9" s="5">
        <f>SUMIF('Fees Collection'!P5:P1002,A9,'Fees Collection'!L5:L1002)</f>
        <v>56000</v>
      </c>
      <c r="D9" s="4"/>
      <c r="E9" s="4" t="s">
        <v>82</v>
      </c>
      <c r="F9" s="4">
        <f>COUNTIF('Fees Collection'!G5:G1002,E9)</f>
        <v>0</v>
      </c>
      <c r="G9" s="5">
        <f>SUMIF('Fees Collection'!G5:G1002,E9,'Fees Collection'!K5:K1002)</f>
        <v>0</v>
      </c>
    </row>
    <row r="10" spans="1:8" x14ac:dyDescent="0.35">
      <c r="A10" s="4" t="s">
        <v>83</v>
      </c>
      <c r="B10" s="4">
        <f>COUNTIF('Fees Collection'!P5:P1002,A10)</f>
        <v>0</v>
      </c>
      <c r="C10" s="5">
        <f>SUMIF('Fees Collection'!P5:P1002,A10,'Fees Collection'!L5:L1002)</f>
        <v>0</v>
      </c>
      <c r="D10" s="4"/>
      <c r="E10" s="4" t="s">
        <v>45</v>
      </c>
      <c r="F10" s="4">
        <f>COUNTIF('Fees Collection'!G5:G1002,E10)</f>
        <v>1</v>
      </c>
      <c r="G10" s="5">
        <f>SUMIF('Fees Collection'!G5:G1002,E10,'Fees Collection'!K5:K1002)</f>
        <v>3500</v>
      </c>
    </row>
    <row r="11" spans="1:8" x14ac:dyDescent="0.35">
      <c r="A11" s="4" t="s">
        <v>84</v>
      </c>
      <c r="B11" s="4">
        <f>COUNTIF('Fees Collection'!P5:P1002,A11)</f>
        <v>0</v>
      </c>
      <c r="C11" s="5">
        <f>SUMIF('Fees Collection'!P5:P1002,A11,'Fees Collection'!L5:L1002)</f>
        <v>0</v>
      </c>
      <c r="D11" s="4"/>
      <c r="E11" s="4" t="s">
        <v>33</v>
      </c>
      <c r="F11" s="4">
        <f>COUNTIF('Fees Collection'!G5:G1002,E11)</f>
        <v>1</v>
      </c>
      <c r="G11" s="5">
        <f>SUMIF('Fees Collection'!G5:G1002,E11,'Fees Collection'!K5:K1002)</f>
        <v>11500</v>
      </c>
    </row>
    <row r="12" spans="1:8" x14ac:dyDescent="0.35">
      <c r="A12" s="4"/>
      <c r="B12" s="4"/>
      <c r="C12" s="4"/>
      <c r="D12" s="4"/>
      <c r="E12" s="4" t="s">
        <v>64</v>
      </c>
      <c r="F12" s="4">
        <f>COUNTIF('Fees Collection'!G5:G1002,E12)</f>
        <v>1</v>
      </c>
      <c r="G12" s="5">
        <f>SUMIF('Fees Collection'!G5:G1002,E12,'Fees Collection'!K5:K1002)</f>
        <v>33500</v>
      </c>
    </row>
    <row r="13" spans="1:8" x14ac:dyDescent="0.35">
      <c r="A13" s="4"/>
      <c r="B13" s="4"/>
      <c r="C13" s="4"/>
      <c r="D13" s="4"/>
      <c r="E13" s="4" t="s">
        <v>54</v>
      </c>
      <c r="F13" s="4">
        <f>COUNTIF('Fees Collection'!G5:G1002,E13)</f>
        <v>1</v>
      </c>
      <c r="G13" s="5">
        <f>SUMIF('Fees Collection'!G5:G1002,E13,'Fees Collection'!K5:K1002)</f>
        <v>4000</v>
      </c>
    </row>
    <row r="14" spans="1:8" x14ac:dyDescent="0.35">
      <c r="A14" s="4"/>
      <c r="B14" s="4"/>
      <c r="C14" s="4"/>
      <c r="D14" s="4"/>
      <c r="E14" s="4" t="s">
        <v>39</v>
      </c>
      <c r="F14" s="4">
        <f>COUNTIF('Fees Collection'!G5:G1002,E14)</f>
        <v>1</v>
      </c>
      <c r="G14" s="5">
        <f>SUMIF('Fees Collection'!G5:G1002,E14,'Fees Collection'!K5:K1002)</f>
        <v>8500</v>
      </c>
    </row>
    <row r="15" spans="1:8" x14ac:dyDescent="0.35">
      <c r="A15" s="4"/>
      <c r="B15" s="4"/>
      <c r="C15" s="4"/>
      <c r="D15" s="4"/>
      <c r="E15" s="4" t="s">
        <v>85</v>
      </c>
      <c r="F15" s="4">
        <f>COUNTIF('Fees Collection'!G5:G1002,E15)</f>
        <v>0</v>
      </c>
      <c r="G15" s="5">
        <f>SUMIF('Fees Collection'!G5:G1002,E15,'Fees Collection'!K5:K1002)</f>
        <v>0</v>
      </c>
    </row>
  </sheetData>
  <mergeCells count="9">
    <mergeCell ref="A1:H1"/>
    <mergeCell ref="C3:D4"/>
    <mergeCell ref="A3:B4"/>
    <mergeCell ref="G3:H4"/>
    <mergeCell ref="E3:F4"/>
    <mergeCell ref="A2:B2"/>
    <mergeCell ref="C2:D2"/>
    <mergeCell ref="G2:H2"/>
    <mergeCell ref="E2:F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AACE-8B6C-4120-8B95-7A75FE4EA76F}">
  <dimension ref="A1:A21"/>
  <sheetViews>
    <sheetView tabSelected="1" workbookViewId="0">
      <selection activeCell="A22" sqref="A22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94</v>
      </c>
    </row>
    <row r="16" spans="1:1" x14ac:dyDescent="0.35">
      <c r="A16" t="s">
        <v>16</v>
      </c>
    </row>
    <row r="17" spans="1:1" x14ac:dyDescent="0.35">
      <c r="A17" t="s">
        <v>17</v>
      </c>
    </row>
    <row r="18" spans="1:1" x14ac:dyDescent="0.35">
      <c r="A18" t="s">
        <v>96</v>
      </c>
    </row>
    <row r="19" spans="1:1" x14ac:dyDescent="0.35">
      <c r="A19" t="s">
        <v>97</v>
      </c>
    </row>
    <row r="20" spans="1:1" x14ac:dyDescent="0.35">
      <c r="A20" t="s">
        <v>98</v>
      </c>
    </row>
    <row r="21" spans="1:1" x14ac:dyDescent="0.35">
      <c r="A21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/>
  </sheetViews>
  <sheetFormatPr defaultRowHeight="14.5" x14ac:dyDescent="0.35"/>
  <cols>
    <col min="1" max="4" width="20" customWidth="1"/>
  </cols>
  <sheetData>
    <row r="1" spans="1:4" x14ac:dyDescent="0.35">
      <c r="A1" s="6" t="s">
        <v>15</v>
      </c>
      <c r="B1" s="6" t="s">
        <v>8</v>
      </c>
      <c r="C1" s="6" t="s">
        <v>16</v>
      </c>
      <c r="D1" s="6" t="s">
        <v>6</v>
      </c>
    </row>
    <row r="2" spans="1:4" x14ac:dyDescent="0.35">
      <c r="A2" t="s">
        <v>28</v>
      </c>
      <c r="B2" t="s">
        <v>21</v>
      </c>
      <c r="C2" t="s">
        <v>80</v>
      </c>
      <c r="D2" t="s">
        <v>86</v>
      </c>
    </row>
    <row r="3" spans="1:4" x14ac:dyDescent="0.35">
      <c r="A3" t="s">
        <v>23</v>
      </c>
      <c r="B3" t="s">
        <v>82</v>
      </c>
      <c r="C3" t="s">
        <v>81</v>
      </c>
      <c r="D3" t="s">
        <v>87</v>
      </c>
    </row>
    <row r="4" spans="1:4" x14ac:dyDescent="0.35">
      <c r="A4" t="s">
        <v>34</v>
      </c>
      <c r="B4" t="s">
        <v>45</v>
      </c>
      <c r="C4" t="s">
        <v>83</v>
      </c>
      <c r="D4" t="s">
        <v>88</v>
      </c>
    </row>
    <row r="5" spans="1:4" x14ac:dyDescent="0.35">
      <c r="A5" t="s">
        <v>49</v>
      </c>
      <c r="B5" t="s">
        <v>33</v>
      </c>
      <c r="C5" t="s">
        <v>84</v>
      </c>
      <c r="D5" t="s">
        <v>89</v>
      </c>
    </row>
    <row r="6" spans="1:4" x14ac:dyDescent="0.35">
      <c r="A6" t="s">
        <v>55</v>
      </c>
      <c r="B6" t="s">
        <v>64</v>
      </c>
      <c r="D6" t="s">
        <v>59</v>
      </c>
    </row>
    <row r="7" spans="1:4" x14ac:dyDescent="0.35">
      <c r="A7" t="s">
        <v>40</v>
      </c>
      <c r="B7" t="s">
        <v>54</v>
      </c>
      <c r="D7" t="s">
        <v>38</v>
      </c>
    </row>
    <row r="8" spans="1:4" x14ac:dyDescent="0.35">
      <c r="B8" t="s">
        <v>39</v>
      </c>
      <c r="D8" t="s">
        <v>68</v>
      </c>
    </row>
    <row r="9" spans="1:4" x14ac:dyDescent="0.35">
      <c r="B9" t="s">
        <v>85</v>
      </c>
      <c r="D9" t="s">
        <v>19</v>
      </c>
    </row>
    <row r="10" spans="1:4" x14ac:dyDescent="0.35">
      <c r="D10" t="s">
        <v>48</v>
      </c>
    </row>
    <row r="11" spans="1:4" x14ac:dyDescent="0.35">
      <c r="D11" t="s">
        <v>26</v>
      </c>
    </row>
    <row r="12" spans="1:4" x14ac:dyDescent="0.35">
      <c r="D12" t="s">
        <v>44</v>
      </c>
    </row>
    <row r="13" spans="1:4" x14ac:dyDescent="0.35">
      <c r="D13" t="s">
        <v>63</v>
      </c>
    </row>
    <row r="14" spans="1:4" x14ac:dyDescent="0.35">
      <c r="D14" t="s">
        <v>32</v>
      </c>
    </row>
    <row r="15" spans="1:4" x14ac:dyDescent="0.35">
      <c r="D15" t="s">
        <v>90</v>
      </c>
    </row>
    <row r="16" spans="1:4" x14ac:dyDescent="0.35">
      <c r="D16" t="s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Fees Collection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2026-09-15T18:15:38Z</dcterms:created>
  <dcterms:modified xsi:type="dcterms:W3CDTF">2026-09-21T17:39:25Z</dcterms:modified>
</cp:coreProperties>
</file>