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DEA9DF4B-FC26-41E5-B4AE-F258AF33CF6E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Patient Discharge" sheetId="1" r:id="rId1"/>
    <sheet name="Dashboard" sheetId="2" r:id="rId2"/>
    <sheet name="Instructions" sheetId="3" r:id="rId3"/>
  </sheets>
  <definedNames>
    <definedName name="_xlnm._FilterDatabase" localSheetId="0" hidden="1">'Patient Discharge'!$A$4:$Q$14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5" i="1" l="1"/>
  <c r="A15" i="1"/>
  <c r="E15" i="2"/>
  <c r="E14" i="2"/>
  <c r="E13" i="2"/>
  <c r="E12" i="2"/>
  <c r="E8" i="2"/>
  <c r="B8" i="2"/>
  <c r="E7" i="2"/>
  <c r="B7" i="2"/>
  <c r="E6" i="2"/>
  <c r="B6" i="2"/>
  <c r="E5" i="2"/>
  <c r="B5" i="2"/>
  <c r="E4" i="2"/>
  <c r="B3" i="2"/>
  <c r="M14" i="1"/>
  <c r="A14" i="1"/>
  <c r="M13" i="1"/>
  <c r="A13" i="1"/>
  <c r="M12" i="1"/>
  <c r="A12" i="1"/>
  <c r="M11" i="1"/>
  <c r="A11" i="1"/>
  <c r="M10" i="1"/>
  <c r="A10" i="1"/>
  <c r="M9" i="1"/>
  <c r="A9" i="1"/>
  <c r="M8" i="1"/>
  <c r="A8" i="1"/>
  <c r="M7" i="1"/>
  <c r="A7" i="1"/>
  <c r="M6" i="1"/>
  <c r="A6" i="1"/>
  <c r="M5" i="1"/>
  <c r="A5" i="1"/>
  <c r="B4" i="2" l="1"/>
</calcChain>
</file>

<file path=xl/sharedStrings.xml><?xml version="1.0" encoding="utf-8"?>
<sst xmlns="http://schemas.openxmlformats.org/spreadsheetml/2006/main" count="164" uniqueCount="121">
  <si>
    <t>PATIENT DISCHARGE REGISTER</t>
  </si>
  <si>
    <t>Hospital / Clinic Patient Discharge Record</t>
  </si>
  <si>
    <t>S.No.</t>
  </si>
  <si>
    <t>Discharge ID</t>
  </si>
  <si>
    <t>Patient ID</t>
  </si>
  <si>
    <t>Patient Name</t>
  </si>
  <si>
    <t>Age</t>
  </si>
  <si>
    <t>Gender</t>
  </si>
  <si>
    <t>Admission Date</t>
  </si>
  <si>
    <t>Discharge Date</t>
  </si>
  <si>
    <t>Ward / Room</t>
  </si>
  <si>
    <t>Doctor</t>
  </si>
  <si>
    <t>Diagnosis</t>
  </si>
  <si>
    <t>Discharge Type</t>
  </si>
  <si>
    <t>Length of Stay (Days)</t>
  </si>
  <si>
    <t>Final Bill (₹)</t>
  </si>
  <si>
    <t>Payment Status</t>
  </si>
  <si>
    <t>Follow-up Date</t>
  </si>
  <si>
    <t>Remarks</t>
  </si>
  <si>
    <t>DIS-1001</t>
  </si>
  <si>
    <t>PAT-2001</t>
  </si>
  <si>
    <t>Male</t>
  </si>
  <si>
    <t>General Ward</t>
  </si>
  <si>
    <t>Dr. R. Mehta</t>
  </si>
  <si>
    <t>Acute Gastritis</t>
  </si>
  <si>
    <t>Routine</t>
  </si>
  <si>
    <t>Paid</t>
  </si>
  <si>
    <t>Recovered well</t>
  </si>
  <si>
    <t>DIS-1002</t>
  </si>
  <si>
    <t>PAT-2002</t>
  </si>
  <si>
    <t>Female</t>
  </si>
  <si>
    <t>Private Room</t>
  </si>
  <si>
    <t>Dr. S. Kapoor</t>
  </si>
  <si>
    <t>Viral Fever</t>
  </si>
  <si>
    <t>Review after 2 weeks</t>
  </si>
  <si>
    <t>DIS-1003</t>
  </si>
  <si>
    <t>PAT-2003</t>
  </si>
  <si>
    <t>Rohan Singh</t>
  </si>
  <si>
    <t>ICU</t>
  </si>
  <si>
    <t>Dr. A. Jain</t>
  </si>
  <si>
    <t>Pneumonia</t>
  </si>
  <si>
    <t>Partial</t>
  </si>
  <si>
    <t>Continue medication</t>
  </si>
  <si>
    <t>DIS-1004</t>
  </si>
  <si>
    <t>PAT-2004</t>
  </si>
  <si>
    <t>Dr. P. Shah</t>
  </si>
  <si>
    <t>Appendicitis</t>
  </si>
  <si>
    <t>Diet advice given</t>
  </si>
  <si>
    <t>DIS-1005</t>
  </si>
  <si>
    <t>PAT-2005</t>
  </si>
  <si>
    <t>Vikram Yadav</t>
  </si>
  <si>
    <t>Dr. K. Rao</t>
  </si>
  <si>
    <t>Hypertension</t>
  </si>
  <si>
    <t>LAMA</t>
  </si>
  <si>
    <t>Pending</t>
  </si>
  <si>
    <t>Patient left against medical advice</t>
  </si>
  <si>
    <t>DIS-1006</t>
  </si>
  <si>
    <t>PAT-2006</t>
  </si>
  <si>
    <t>Ananya Gupta</t>
  </si>
  <si>
    <t>Dr. M. Joshi</t>
  </si>
  <si>
    <t>Dengue Fever</t>
  </si>
  <si>
    <t>Stable at discharge</t>
  </si>
  <si>
    <t>DIS-1007</t>
  </si>
  <si>
    <t>PAT-2007</t>
  </si>
  <si>
    <t>Mohit Khan</t>
  </si>
  <si>
    <t>Semi Private</t>
  </si>
  <si>
    <t>Dr. N. Bansal</t>
  </si>
  <si>
    <t>Gallstones</t>
  </si>
  <si>
    <t>Surgical follow-up</t>
  </si>
  <si>
    <t>DIS-1008</t>
  </si>
  <si>
    <t>PAT-2008</t>
  </si>
  <si>
    <t>Kavita Rao</t>
  </si>
  <si>
    <t>Dr. T. Iyer</t>
  </si>
  <si>
    <t>Diabetes Mellitus</t>
  </si>
  <si>
    <t>Monitor blood sugar</t>
  </si>
  <si>
    <t>DIS-1009</t>
  </si>
  <si>
    <t>PAT-2009</t>
  </si>
  <si>
    <t>Suresh Mishra</t>
  </si>
  <si>
    <t>Dr. V. Gupta</t>
  </si>
  <si>
    <t>Cardiac Observation</t>
  </si>
  <si>
    <t>Transfer</t>
  </si>
  <si>
    <t>Transferred for specialist care</t>
  </si>
  <si>
    <t>DIS-1010</t>
  </si>
  <si>
    <t>PAT-2010</t>
  </si>
  <si>
    <t>Pooja Das</t>
  </si>
  <si>
    <t>Migraine</t>
  </si>
  <si>
    <t>Follow-up if symptoms recur</t>
  </si>
  <si>
    <t>PATIENT DISCHARGE DASHBOARD</t>
  </si>
  <si>
    <t>Total Discharges</t>
  </si>
  <si>
    <t>Count</t>
  </si>
  <si>
    <t>Average Length of Stay</t>
  </si>
  <si>
    <t>Total Final Billing</t>
  </si>
  <si>
    <t>Paid Bills</t>
  </si>
  <si>
    <t>Pending Bills</t>
  </si>
  <si>
    <t>Death</t>
  </si>
  <si>
    <t>Partial Bills</t>
  </si>
  <si>
    <t>Absconded</t>
  </si>
  <si>
    <t>Waived</t>
  </si>
  <si>
    <t>PATIENT DISCHARGE SHEET – USER GUIDE</t>
  </si>
  <si>
    <t>Purpose</t>
  </si>
  <si>
    <t>Use this workbook to record and monitor patient discharge information.</t>
  </si>
  <si>
    <t>Data Entry</t>
  </si>
  <si>
    <t>Enter one discharge record per patient in the Patient Discharge sheet.</t>
  </si>
  <si>
    <t>Auto Numbering</t>
  </si>
  <si>
    <t>S.No. is generated automatically from the row number.</t>
  </si>
  <si>
    <t>Length of Stay</t>
  </si>
  <si>
    <t>Calculated automatically as Discharge Date minus Admission Date.</t>
  </si>
  <si>
    <t>Dropdowns</t>
  </si>
  <si>
    <t>Gender, Discharge Type, and Payment Status use predefined dropdown lists.</t>
  </si>
  <si>
    <t>Dashboard</t>
  </si>
  <si>
    <t>The Dashboard updates automatically from the discharge register.</t>
  </si>
  <si>
    <t>Currency</t>
  </si>
  <si>
    <t>Final Bill is formatted in Indian Rupees (₹).</t>
  </si>
  <si>
    <t>Filtering</t>
  </si>
  <si>
    <t>Use the Excel table filter arrows to filter patients by ward, doctor, status, dates, etc.</t>
  </si>
  <si>
    <t>DIS-1011</t>
  </si>
  <si>
    <t>PAT-2011</t>
  </si>
  <si>
    <t>Vinay Kumar</t>
  </si>
  <si>
    <t>Anil Shara</t>
  </si>
  <si>
    <t>Sunny Pratap</t>
  </si>
  <si>
    <t>Govind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</si>
</sst>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name val="Calibri"/>
    </font>
    <font>
      <b/>
      <sz val="16"/>
      <color rgb="FFFFFFFF"/>
      <name val="Calibri"/>
    </font>
    <font>
      <b/>
      <sz val="11"/>
      <name val="Calibri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</font>
    <font>
      <i/>
      <sz val="11"/>
      <color theme="1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F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1" xfId="0" applyBorder="1" applyAlignment="1">
      <alignment wrapText="1"/>
    </xf>
    <xf numFmtId="0" fontId="8" fillId="4" borderId="0" xfId="0" applyFont="1" applyFill="1" applyAlignment="1">
      <alignment horizontal="center" vertical="center"/>
    </xf>
    <xf numFmtId="0" fontId="7" fillId="4" borderId="0" xfId="0" applyFont="1" applyFill="1"/>
    <xf numFmtId="0" fontId="7" fillId="4" borderId="0" xfId="0" applyFont="1" applyFill="1"/>
    <xf numFmtId="0" fontId="0" fillId="0" borderId="2" xfId="0" applyBorder="1"/>
    <xf numFmtId="0" fontId="9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  <xf numFmtId="1" fontId="0" fillId="3" borderId="2" xfId="0" applyNumberFormat="1" applyFill="1" applyBorder="1" applyAlignment="1">
      <alignment horizontal="center" vertical="center" wrapText="1"/>
    </xf>
    <xf numFmtId="166" fontId="0" fillId="3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3" fillId="0" borderId="4" xfId="0" applyFont="1" applyBorder="1"/>
    <xf numFmtId="167" fontId="3" fillId="0" borderId="4" xfId="0" applyNumberFormat="1" applyFont="1" applyBorder="1"/>
    <xf numFmtId="166" fontId="3" fillId="0" borderId="4" xfId="0" applyNumberFormat="1" applyFont="1" applyBorder="1"/>
    <xf numFmtId="0" fontId="2" fillId="4" borderId="2" xfId="0" applyFont="1" applyFill="1" applyBorder="1"/>
    <xf numFmtId="0" fontId="4" fillId="4" borderId="0" xfId="0" applyFont="1" applyFill="1"/>
    <xf numFmtId="0" fontId="0" fillId="4" borderId="0" xfId="0" applyFill="1"/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Discharges by Type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Dashboard!$D$4:$D$8</c:f>
              <c:strCache>
                <c:ptCount val="5"/>
                <c:pt idx="0">
                  <c:v>Routine</c:v>
                </c:pt>
                <c:pt idx="1">
                  <c:v>LAMA</c:v>
                </c:pt>
                <c:pt idx="2">
                  <c:v>Transfer</c:v>
                </c:pt>
                <c:pt idx="3">
                  <c:v>Death</c:v>
                </c:pt>
                <c:pt idx="4">
                  <c:v>Absconded</c:v>
                </c:pt>
              </c:strCache>
            </c:strRef>
          </c:cat>
          <c:val>
            <c:numRef>
              <c:f>Dashboard!$E$4:$E$8</c:f>
              <c:numCache>
                <c:formatCode>General</c:formatCode>
                <c:ptCount val="5"/>
                <c:pt idx="0">
                  <c:v>9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D7-4F25-8EF8-6E54EBA40D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Discharge Type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Patients</a:t>
                </a:r>
              </a:p>
            </c:rich>
          </c:tx>
          <c:overlay val="1"/>
        </c:title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Payment Status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Dashboard!$E$11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Dashboard!$D$12:$D$15</c:f>
              <c:strCache>
                <c:ptCount val="4"/>
                <c:pt idx="0">
                  <c:v>Paid</c:v>
                </c:pt>
                <c:pt idx="1">
                  <c:v>Partial</c:v>
                </c:pt>
                <c:pt idx="2">
                  <c:v>Pending</c:v>
                </c:pt>
                <c:pt idx="3">
                  <c:v>Waived</c:v>
                </c:pt>
              </c:strCache>
            </c:strRef>
          </c:cat>
          <c:val>
            <c:numRef>
              <c:f>Dashboard!$E$12:$E$15</c:f>
              <c:numCache>
                <c:formatCode>General</c:formatCode>
                <c:ptCount val="4"/>
                <c:pt idx="0">
                  <c:v>6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A-41DA-A5EC-FBFB958B8009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2459182</xdr:colOff>
      <xdr:row>15</xdr:row>
      <xdr:rowOff>103910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opLeftCell="D1" zoomScale="70" zoomScaleNormal="70" workbookViewId="0">
      <pane ySplit="4" topLeftCell="A8" activePane="bottomLeft" state="frozen"/>
      <selection pane="bottomLeft" activeCell="N20" sqref="N20"/>
    </sheetView>
  </sheetViews>
  <sheetFormatPr defaultRowHeight="14.5" x14ac:dyDescent="0.35"/>
  <cols>
    <col min="1" max="1" width="8" customWidth="1"/>
    <col min="2" max="2" width="15" customWidth="1"/>
    <col min="3" max="3" width="14" customWidth="1"/>
    <col min="4" max="4" width="22" customWidth="1"/>
    <col min="5" max="5" width="8" customWidth="1"/>
    <col min="6" max="6" width="11" customWidth="1"/>
    <col min="7" max="8" width="15" customWidth="1"/>
    <col min="9" max="9" width="16" customWidth="1"/>
    <col min="10" max="10" width="20" customWidth="1"/>
    <col min="11" max="11" width="25" customWidth="1"/>
    <col min="12" max="12" width="16" customWidth="1"/>
    <col min="13" max="13" width="18.90625" bestFit="1" customWidth="1"/>
    <col min="14" max="15" width="16" customWidth="1"/>
    <col min="16" max="16" width="15" customWidth="1"/>
    <col min="17" max="17" width="30" customWidth="1"/>
  </cols>
  <sheetData>
    <row r="1" spans="1:17" s="6" customFormat="1" ht="30" customHeight="1" x14ac:dyDescent="0.3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3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4" spans="1:17" s="11" customFormat="1" ht="42" customHeight="1" x14ac:dyDescent="0.3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  <c r="P4" s="11" t="s">
        <v>17</v>
      </c>
      <c r="Q4" s="11" t="s">
        <v>18</v>
      </c>
    </row>
    <row r="5" spans="1:17" s="10" customFormat="1" x14ac:dyDescent="0.35">
      <c r="A5" s="12">
        <f t="shared" ref="A5:A15" si="0">ROW()-4</f>
        <v>1</v>
      </c>
      <c r="B5" s="12" t="s">
        <v>19</v>
      </c>
      <c r="C5" s="12" t="s">
        <v>20</v>
      </c>
      <c r="D5" s="12" t="s">
        <v>118</v>
      </c>
      <c r="E5" s="12">
        <v>55</v>
      </c>
      <c r="F5" s="12" t="s">
        <v>21</v>
      </c>
      <c r="G5" s="13">
        <v>46266</v>
      </c>
      <c r="H5" s="13">
        <v>46270</v>
      </c>
      <c r="I5" s="12" t="s">
        <v>22</v>
      </c>
      <c r="J5" s="12" t="s">
        <v>23</v>
      </c>
      <c r="K5" s="12" t="s">
        <v>24</v>
      </c>
      <c r="L5" s="12" t="s">
        <v>25</v>
      </c>
      <c r="M5" s="14">
        <f t="shared" ref="M5:M13" si="1">IF(OR(G5="",H5=""),"",H5-G5)</f>
        <v>4</v>
      </c>
      <c r="N5" s="15">
        <v>17000</v>
      </c>
      <c r="O5" s="12" t="s">
        <v>26</v>
      </c>
      <c r="P5" s="13">
        <v>46284</v>
      </c>
      <c r="Q5" s="12" t="s">
        <v>27</v>
      </c>
    </row>
    <row r="6" spans="1:17" s="10" customFormat="1" x14ac:dyDescent="0.35">
      <c r="A6" s="16">
        <f t="shared" si="0"/>
        <v>2</v>
      </c>
      <c r="B6" s="16" t="s">
        <v>28</v>
      </c>
      <c r="C6" s="16" t="s">
        <v>29</v>
      </c>
      <c r="D6" s="16" t="s">
        <v>119</v>
      </c>
      <c r="E6" s="16">
        <v>40</v>
      </c>
      <c r="F6" s="16" t="s">
        <v>30</v>
      </c>
      <c r="G6" s="17">
        <v>46267</v>
      </c>
      <c r="H6" s="17">
        <v>46272</v>
      </c>
      <c r="I6" s="16" t="s">
        <v>31</v>
      </c>
      <c r="J6" s="16" t="s">
        <v>32</v>
      </c>
      <c r="K6" s="16" t="s">
        <v>33</v>
      </c>
      <c r="L6" s="16" t="s">
        <v>25</v>
      </c>
      <c r="M6" s="18">
        <f t="shared" si="1"/>
        <v>5</v>
      </c>
      <c r="N6" s="19">
        <v>22400</v>
      </c>
      <c r="O6" s="16" t="s">
        <v>26</v>
      </c>
      <c r="P6" s="17">
        <v>46286</v>
      </c>
      <c r="Q6" s="16" t="s">
        <v>34</v>
      </c>
    </row>
    <row r="7" spans="1:17" s="10" customFormat="1" x14ac:dyDescent="0.35">
      <c r="A7" s="20">
        <f t="shared" si="0"/>
        <v>3</v>
      </c>
      <c r="B7" s="20" t="s">
        <v>35</v>
      </c>
      <c r="C7" s="20" t="s">
        <v>36</v>
      </c>
      <c r="D7" s="20" t="s">
        <v>37</v>
      </c>
      <c r="E7" s="20">
        <v>58</v>
      </c>
      <c r="F7" s="20" t="s">
        <v>21</v>
      </c>
      <c r="G7" s="21">
        <v>46262</v>
      </c>
      <c r="H7" s="21">
        <v>46271</v>
      </c>
      <c r="I7" s="20" t="s">
        <v>38</v>
      </c>
      <c r="J7" s="20" t="s">
        <v>39</v>
      </c>
      <c r="K7" s="20" t="s">
        <v>40</v>
      </c>
      <c r="L7" s="20" t="s">
        <v>25</v>
      </c>
      <c r="M7" s="22">
        <f t="shared" si="1"/>
        <v>9</v>
      </c>
      <c r="N7" s="23">
        <v>56800</v>
      </c>
      <c r="O7" s="20" t="s">
        <v>41</v>
      </c>
      <c r="P7" s="21">
        <v>46281</v>
      </c>
      <c r="Q7" s="20" t="s">
        <v>42</v>
      </c>
    </row>
    <row r="8" spans="1:17" s="10" customFormat="1" x14ac:dyDescent="0.35">
      <c r="A8" s="16">
        <f t="shared" si="0"/>
        <v>4</v>
      </c>
      <c r="B8" s="16" t="s">
        <v>43</v>
      </c>
      <c r="C8" s="16" t="s">
        <v>44</v>
      </c>
      <c r="D8" s="16" t="s">
        <v>120</v>
      </c>
      <c r="E8" s="16">
        <v>40</v>
      </c>
      <c r="F8" s="16" t="s">
        <v>30</v>
      </c>
      <c r="G8" s="17">
        <v>46269</v>
      </c>
      <c r="H8" s="17">
        <v>46273</v>
      </c>
      <c r="I8" s="16" t="s">
        <v>22</v>
      </c>
      <c r="J8" s="16" t="s">
        <v>45</v>
      </c>
      <c r="K8" s="16" t="s">
        <v>46</v>
      </c>
      <c r="L8" s="16" t="s">
        <v>25</v>
      </c>
      <c r="M8" s="18">
        <f t="shared" si="1"/>
        <v>4</v>
      </c>
      <c r="N8" s="19">
        <v>31750</v>
      </c>
      <c r="O8" s="16" t="s">
        <v>26</v>
      </c>
      <c r="P8" s="17">
        <v>46287</v>
      </c>
      <c r="Q8" s="16" t="s">
        <v>47</v>
      </c>
    </row>
    <row r="9" spans="1:17" s="10" customFormat="1" x14ac:dyDescent="0.35">
      <c r="A9" s="20">
        <f t="shared" si="0"/>
        <v>5</v>
      </c>
      <c r="B9" s="20" t="s">
        <v>48</v>
      </c>
      <c r="C9" s="20" t="s">
        <v>49</v>
      </c>
      <c r="D9" s="20" t="s">
        <v>50</v>
      </c>
      <c r="E9" s="20">
        <v>67</v>
      </c>
      <c r="F9" s="20" t="s">
        <v>21</v>
      </c>
      <c r="G9" s="21">
        <v>46268</v>
      </c>
      <c r="H9" s="21">
        <v>46275</v>
      </c>
      <c r="I9" s="20" t="s">
        <v>31</v>
      </c>
      <c r="J9" s="20" t="s">
        <v>51</v>
      </c>
      <c r="K9" s="20" t="s">
        <v>52</v>
      </c>
      <c r="L9" s="20" t="s">
        <v>53</v>
      </c>
      <c r="M9" s="22">
        <f t="shared" si="1"/>
        <v>7</v>
      </c>
      <c r="N9" s="23">
        <v>21000</v>
      </c>
      <c r="O9" s="20" t="s">
        <v>54</v>
      </c>
      <c r="P9" s="21">
        <v>46282</v>
      </c>
      <c r="Q9" s="20" t="s">
        <v>55</v>
      </c>
    </row>
    <row r="10" spans="1:17" s="10" customFormat="1" x14ac:dyDescent="0.35">
      <c r="A10" s="16">
        <f t="shared" si="0"/>
        <v>6</v>
      </c>
      <c r="B10" s="16" t="s">
        <v>56</v>
      </c>
      <c r="C10" s="16" t="s">
        <v>57</v>
      </c>
      <c r="D10" s="16" t="s">
        <v>58</v>
      </c>
      <c r="E10" s="16">
        <v>24</v>
      </c>
      <c r="F10" s="16" t="s">
        <v>30</v>
      </c>
      <c r="G10" s="17">
        <v>46271</v>
      </c>
      <c r="H10" s="17">
        <v>46274</v>
      </c>
      <c r="I10" s="16" t="s">
        <v>22</v>
      </c>
      <c r="J10" s="16" t="s">
        <v>59</v>
      </c>
      <c r="K10" s="16" t="s">
        <v>60</v>
      </c>
      <c r="L10" s="16" t="s">
        <v>25</v>
      </c>
      <c r="M10" s="18">
        <f t="shared" si="1"/>
        <v>3</v>
      </c>
      <c r="N10" s="19">
        <v>19600</v>
      </c>
      <c r="O10" s="16" t="s">
        <v>26</v>
      </c>
      <c r="P10" s="17">
        <v>46285</v>
      </c>
      <c r="Q10" s="16" t="s">
        <v>61</v>
      </c>
    </row>
    <row r="11" spans="1:17" s="10" customFormat="1" x14ac:dyDescent="0.35">
      <c r="A11" s="20">
        <f t="shared" si="0"/>
        <v>7</v>
      </c>
      <c r="B11" s="20" t="s">
        <v>62</v>
      </c>
      <c r="C11" s="20" t="s">
        <v>63</v>
      </c>
      <c r="D11" s="20" t="s">
        <v>64</v>
      </c>
      <c r="E11" s="20">
        <v>46</v>
      </c>
      <c r="F11" s="20" t="s">
        <v>21</v>
      </c>
      <c r="G11" s="21">
        <v>46272</v>
      </c>
      <c r="H11" s="21">
        <v>46277</v>
      </c>
      <c r="I11" s="20" t="s">
        <v>65</v>
      </c>
      <c r="J11" s="20" t="s">
        <v>66</v>
      </c>
      <c r="K11" s="20" t="s">
        <v>67</v>
      </c>
      <c r="L11" s="20" t="s">
        <v>25</v>
      </c>
      <c r="M11" s="22">
        <f t="shared" si="1"/>
        <v>5</v>
      </c>
      <c r="N11" s="23">
        <v>41200</v>
      </c>
      <c r="O11" s="20" t="s">
        <v>41</v>
      </c>
      <c r="P11" s="21">
        <v>46291</v>
      </c>
      <c r="Q11" s="20" t="s">
        <v>68</v>
      </c>
    </row>
    <row r="12" spans="1:17" s="10" customFormat="1" x14ac:dyDescent="0.35">
      <c r="A12" s="16">
        <f t="shared" si="0"/>
        <v>8</v>
      </c>
      <c r="B12" s="16" t="s">
        <v>69</v>
      </c>
      <c r="C12" s="16" t="s">
        <v>70</v>
      </c>
      <c r="D12" s="16" t="s">
        <v>71</v>
      </c>
      <c r="E12" s="16">
        <v>52</v>
      </c>
      <c r="F12" s="16" t="s">
        <v>30</v>
      </c>
      <c r="G12" s="17">
        <v>46273</v>
      </c>
      <c r="H12" s="17">
        <v>46278</v>
      </c>
      <c r="I12" s="16" t="s">
        <v>22</v>
      </c>
      <c r="J12" s="16" t="s">
        <v>72</v>
      </c>
      <c r="L12" s="16" t="s">
        <v>25</v>
      </c>
      <c r="M12" s="18">
        <f t="shared" si="1"/>
        <v>5</v>
      </c>
      <c r="N12" s="19">
        <v>26750</v>
      </c>
      <c r="O12" s="16" t="s">
        <v>26</v>
      </c>
      <c r="P12" s="17">
        <v>46292</v>
      </c>
      <c r="Q12" s="16" t="s">
        <v>74</v>
      </c>
    </row>
    <row r="13" spans="1:17" s="10" customFormat="1" x14ac:dyDescent="0.35">
      <c r="A13" s="20">
        <f t="shared" si="0"/>
        <v>9</v>
      </c>
      <c r="B13" s="20" t="s">
        <v>75</v>
      </c>
      <c r="C13" s="20" t="s">
        <v>76</v>
      </c>
      <c r="D13" s="20" t="s">
        <v>77</v>
      </c>
      <c r="E13" s="20">
        <v>61</v>
      </c>
      <c r="F13" s="20" t="s">
        <v>21</v>
      </c>
      <c r="G13" s="21">
        <v>46274</v>
      </c>
      <c r="H13" s="21">
        <v>46280</v>
      </c>
      <c r="I13" s="20" t="s">
        <v>38</v>
      </c>
      <c r="J13" s="20" t="s">
        <v>78</v>
      </c>
      <c r="K13" s="20" t="s">
        <v>79</v>
      </c>
      <c r="L13" s="20" t="s">
        <v>80</v>
      </c>
      <c r="M13" s="22">
        <f t="shared" si="1"/>
        <v>6</v>
      </c>
      <c r="N13" s="23">
        <v>65000</v>
      </c>
      <c r="O13" s="20" t="s">
        <v>54</v>
      </c>
      <c r="P13" s="21">
        <v>46283</v>
      </c>
      <c r="Q13" s="20" t="s">
        <v>81</v>
      </c>
    </row>
    <row r="14" spans="1:17" s="10" customFormat="1" x14ac:dyDescent="0.35">
      <c r="A14" s="16">
        <f t="shared" si="0"/>
        <v>10</v>
      </c>
      <c r="B14" s="16" t="s">
        <v>82</v>
      </c>
      <c r="C14" s="16" t="s">
        <v>83</v>
      </c>
      <c r="D14" s="16" t="s">
        <v>84</v>
      </c>
      <c r="E14" s="16">
        <v>31</v>
      </c>
      <c r="F14" s="16" t="s">
        <v>30</v>
      </c>
      <c r="G14" s="17">
        <v>46276</v>
      </c>
      <c r="H14" s="17">
        <v>46281</v>
      </c>
      <c r="I14" s="16" t="s">
        <v>31</v>
      </c>
      <c r="J14" s="16" t="s">
        <v>23</v>
      </c>
      <c r="K14" s="16" t="s">
        <v>85</v>
      </c>
      <c r="L14" s="16" t="s">
        <v>25</v>
      </c>
      <c r="M14" s="18">
        <f>IF(OR(G14="",H14=""),"",H14-G14)</f>
        <v>5</v>
      </c>
      <c r="N14" s="19">
        <v>15300</v>
      </c>
      <c r="O14" s="20" t="s">
        <v>54</v>
      </c>
      <c r="P14" s="17">
        <v>46295</v>
      </c>
      <c r="Q14" s="16" t="s">
        <v>86</v>
      </c>
    </row>
    <row r="15" spans="1:17" x14ac:dyDescent="0.35">
      <c r="A15" s="16">
        <f t="shared" si="0"/>
        <v>11</v>
      </c>
      <c r="B15" s="16" t="s">
        <v>115</v>
      </c>
      <c r="C15" s="16" t="s">
        <v>116</v>
      </c>
      <c r="D15" s="24" t="s">
        <v>117</v>
      </c>
      <c r="E15" s="7">
        <v>28</v>
      </c>
      <c r="F15" s="7" t="s">
        <v>21</v>
      </c>
      <c r="G15" s="17">
        <v>46277</v>
      </c>
      <c r="H15" s="17">
        <v>46282</v>
      </c>
      <c r="I15" s="7" t="s">
        <v>22</v>
      </c>
      <c r="J15" s="16" t="s">
        <v>23</v>
      </c>
      <c r="K15" s="16" t="s">
        <v>73</v>
      </c>
      <c r="L15" s="7" t="s">
        <v>25</v>
      </c>
      <c r="M15" s="18">
        <f>IF(OR(G15="",H15=""),"",H15-G15)</f>
        <v>5</v>
      </c>
      <c r="N15" s="24">
        <v>12000</v>
      </c>
      <c r="O15" s="16" t="s">
        <v>26</v>
      </c>
      <c r="P15" s="17">
        <v>46296</v>
      </c>
      <c r="Q15" s="7"/>
    </row>
  </sheetData>
  <mergeCells count="2">
    <mergeCell ref="A2:Q2"/>
    <mergeCell ref="A1:Q1"/>
  </mergeCells>
  <phoneticPr fontId="10" type="noConversion"/>
  <conditionalFormatting sqref="L5:L1000">
    <cfRule type="expression" dxfId="2" priority="3">
      <formula>OR(L5="Death",L5="Absconded")</formula>
    </cfRule>
  </conditionalFormatting>
  <conditionalFormatting sqref="O5:O1000">
    <cfRule type="expression" dxfId="1" priority="1">
      <formula>O5="Pending"</formula>
    </cfRule>
    <cfRule type="expression" dxfId="0" priority="2">
      <formula>O5="Paid"</formula>
    </cfRule>
  </conditionalFormatting>
  <dataValidations count="3">
    <dataValidation type="list" allowBlank="1" sqref="F5:F1000" xr:uid="{00000000-0002-0000-0000-000000000000}">
      <formula1>"Male,Female,Other"</formula1>
    </dataValidation>
    <dataValidation type="list" allowBlank="1" sqref="L5:L1000" xr:uid="{00000000-0002-0000-0000-000001000000}">
      <formula1>"Routine,LAMA,Transfer,Death,Absconded"</formula1>
    </dataValidation>
    <dataValidation type="list" allowBlank="1" sqref="O5:O1000" xr:uid="{00000000-0002-0000-0000-000002000000}">
      <formula1>"Paid,Partial,Pending,Waived"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zoomScale="55" zoomScaleNormal="55" workbookViewId="0">
      <pane ySplit="2" topLeftCell="A3" activePane="bottomLeft" state="frozen"/>
      <selection pane="bottomLeft" activeCell="Q13" sqref="Q13"/>
    </sheetView>
  </sheetViews>
  <sheetFormatPr defaultRowHeight="14.5" x14ac:dyDescent="0.35"/>
  <cols>
    <col min="1" max="1" width="28" customWidth="1"/>
    <col min="2" max="2" width="45" customWidth="1"/>
    <col min="4" max="4" width="20" customWidth="1"/>
    <col min="5" max="5" width="12" customWidth="1"/>
    <col min="6" max="8" width="16" customWidth="1"/>
  </cols>
  <sheetData>
    <row r="1" spans="1:8" ht="30" customHeight="1" x14ac:dyDescent="0.35">
      <c r="A1" s="25" t="s">
        <v>87</v>
      </c>
      <c r="B1" s="26"/>
      <c r="C1" s="26"/>
      <c r="D1" s="26"/>
      <c r="E1" s="26"/>
      <c r="F1" s="26"/>
      <c r="G1" s="26"/>
      <c r="H1" s="26"/>
    </row>
    <row r="3" spans="1:8" ht="17" x14ac:dyDescent="0.4">
      <c r="A3" s="30" t="s">
        <v>88</v>
      </c>
      <c r="B3" s="27">
        <f>COUNTA('Patient Discharge'!B5:B1000)</f>
        <v>11</v>
      </c>
      <c r="D3" s="1" t="s">
        <v>13</v>
      </c>
      <c r="E3" s="1" t="s">
        <v>89</v>
      </c>
    </row>
    <row r="4" spans="1:8" ht="17" x14ac:dyDescent="0.4">
      <c r="A4" s="30" t="s">
        <v>90</v>
      </c>
      <c r="B4" s="27">
        <f>IFERROR(AVERAGE('Patient Discharge'!M5:M1000),0)</f>
        <v>5.2727272727272725</v>
      </c>
      <c r="D4" s="2" t="s">
        <v>25</v>
      </c>
      <c r="E4" s="2">
        <f>COUNTIF('Patient Discharge'!L5:L1000,D4)</f>
        <v>9</v>
      </c>
    </row>
    <row r="5" spans="1:8" ht="17" x14ac:dyDescent="0.4">
      <c r="A5" s="30" t="s">
        <v>91</v>
      </c>
      <c r="B5" s="28">
        <f>SUM('Patient Discharge'!N5:N1000)</f>
        <v>328800</v>
      </c>
      <c r="D5" s="2" t="s">
        <v>53</v>
      </c>
      <c r="E5" s="2">
        <f>COUNTIF('Patient Discharge'!L5:L1000,D5)</f>
        <v>1</v>
      </c>
    </row>
    <row r="6" spans="1:8" ht="17" x14ac:dyDescent="0.4">
      <c r="A6" s="30" t="s">
        <v>92</v>
      </c>
      <c r="B6" s="29">
        <f>COUNTIF('Patient Discharge'!O5:O1000,"Paid")</f>
        <v>6</v>
      </c>
      <c r="D6" s="2" t="s">
        <v>80</v>
      </c>
      <c r="E6" s="2">
        <f>COUNTIF('Patient Discharge'!L5:L1000,D6)</f>
        <v>1</v>
      </c>
    </row>
    <row r="7" spans="1:8" ht="17" x14ac:dyDescent="0.4">
      <c r="A7" s="30" t="s">
        <v>93</v>
      </c>
      <c r="B7" s="27">
        <f>COUNTIF('Patient Discharge'!O5:O1000,"Pending")</f>
        <v>3</v>
      </c>
      <c r="D7" s="2" t="s">
        <v>94</v>
      </c>
      <c r="E7" s="2">
        <f>COUNTIF('Patient Discharge'!L5:L1000,D7)</f>
        <v>0</v>
      </c>
    </row>
    <row r="8" spans="1:8" ht="17" x14ac:dyDescent="0.4">
      <c r="A8" s="30" t="s">
        <v>95</v>
      </c>
      <c r="B8" s="27">
        <f>COUNTIF('Patient Discharge'!O5:O1000,"Partial")</f>
        <v>2</v>
      </c>
      <c r="D8" s="2" t="s">
        <v>96</v>
      </c>
      <c r="E8" s="2">
        <f>COUNTIF('Patient Discharge'!L5:L1000,D8)</f>
        <v>0</v>
      </c>
    </row>
    <row r="11" spans="1:8" x14ac:dyDescent="0.35">
      <c r="D11" s="1" t="s">
        <v>16</v>
      </c>
      <c r="E11" s="1" t="s">
        <v>89</v>
      </c>
    </row>
    <row r="12" spans="1:8" x14ac:dyDescent="0.35">
      <c r="D12" s="2" t="s">
        <v>26</v>
      </c>
      <c r="E12" s="2">
        <f>COUNTIF('Patient Discharge'!O5:O1000,D12)</f>
        <v>6</v>
      </c>
    </row>
    <row r="13" spans="1:8" x14ac:dyDescent="0.35">
      <c r="D13" s="2" t="s">
        <v>41</v>
      </c>
      <c r="E13" s="2">
        <f>COUNTIF('Patient Discharge'!O5:O1000,D13)</f>
        <v>2</v>
      </c>
    </row>
    <row r="14" spans="1:8" x14ac:dyDescent="0.35">
      <c r="D14" s="2" t="s">
        <v>54</v>
      </c>
      <c r="E14" s="2">
        <f>COUNTIF('Patient Discharge'!O5:O1000,D14)</f>
        <v>3</v>
      </c>
    </row>
    <row r="15" spans="1:8" x14ac:dyDescent="0.35">
      <c r="D15" s="2" t="s">
        <v>97</v>
      </c>
      <c r="E15" s="2">
        <f>COUNTIF('Patient Discharge'!O5:O1000,D15)</f>
        <v>0</v>
      </c>
    </row>
  </sheetData>
  <mergeCells count="1"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tabSelected="1" workbookViewId="0">
      <selection activeCell="B8" sqref="B8"/>
    </sheetView>
  </sheetViews>
  <sheetFormatPr defaultRowHeight="14.5" x14ac:dyDescent="0.35"/>
  <cols>
    <col min="1" max="1" width="22" customWidth="1"/>
    <col min="2" max="2" width="85" customWidth="1"/>
  </cols>
  <sheetData>
    <row r="1" spans="1:4" ht="21" x14ac:dyDescent="0.5">
      <c r="A1" s="31" t="s">
        <v>98</v>
      </c>
      <c r="B1" s="32"/>
      <c r="C1" s="32"/>
      <c r="D1" s="32"/>
    </row>
    <row r="3" spans="1:4" x14ac:dyDescent="0.35">
      <c r="A3" s="33" t="s">
        <v>99</v>
      </c>
      <c r="B3" s="3" t="s">
        <v>100</v>
      </c>
    </row>
    <row r="4" spans="1:4" x14ac:dyDescent="0.35">
      <c r="A4" s="33" t="s">
        <v>101</v>
      </c>
      <c r="B4" s="3" t="s">
        <v>102</v>
      </c>
    </row>
    <row r="5" spans="1:4" x14ac:dyDescent="0.35">
      <c r="A5" s="33" t="s">
        <v>103</v>
      </c>
      <c r="B5" s="3" t="s">
        <v>104</v>
      </c>
    </row>
    <row r="6" spans="1:4" x14ac:dyDescent="0.35">
      <c r="A6" s="33" t="s">
        <v>105</v>
      </c>
      <c r="B6" s="3" t="s">
        <v>106</v>
      </c>
    </row>
    <row r="7" spans="1:4" x14ac:dyDescent="0.35">
      <c r="A7" s="33" t="s">
        <v>107</v>
      </c>
      <c r="B7" s="3" t="s">
        <v>108</v>
      </c>
    </row>
    <row r="8" spans="1:4" x14ac:dyDescent="0.35">
      <c r="A8" s="33" t="s">
        <v>109</v>
      </c>
      <c r="B8" s="3" t="s">
        <v>110</v>
      </c>
    </row>
    <row r="9" spans="1:4" x14ac:dyDescent="0.35">
      <c r="A9" s="33" t="s">
        <v>111</v>
      </c>
      <c r="B9" s="3" t="s">
        <v>112</v>
      </c>
    </row>
    <row r="10" spans="1:4" x14ac:dyDescent="0.35">
      <c r="A10" s="33" t="s">
        <v>113</v>
      </c>
      <c r="B10" s="3" t="s">
        <v>114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Patient Discharge</vt:lpstr>
      <vt:lpstr>Dashboard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2026-09-17T16:07:38Z</dcterms:created>
  <dcterms:modified xsi:type="dcterms:W3CDTF">2026-09-21T16:46:48Z</dcterms:modified>
</cp:coreProperties>
</file>