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inal prepare for upload\Lead Tracking Excel Sheet\"/>
    </mc:Choice>
  </mc:AlternateContent>
  <xr:revisionPtr revIDLastSave="0" documentId="13_ncr:1_{A93DADAA-A4C0-4D1B-A084-EBAE02E9E8AD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Lead Tracking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'Lead Tracking'!$A$4:$Q$14</definedName>
    <definedName name="_xlnm.Print_Titles" localSheetId="0">'Lead Tracking'!$1:$4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2" l="1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H6" i="2"/>
  <c r="B6" i="2"/>
  <c r="E4" i="2"/>
  <c r="C4" i="2"/>
  <c r="A4" i="2"/>
  <c r="O14" i="1"/>
  <c r="P14" i="1" s="1"/>
  <c r="N14" i="1"/>
  <c r="A14" i="1"/>
  <c r="O13" i="1"/>
  <c r="P13" i="1" s="1"/>
  <c r="N13" i="1"/>
  <c r="A13" i="1"/>
  <c r="O12" i="1"/>
  <c r="P12" i="1" s="1"/>
  <c r="D16" i="2" s="1"/>
  <c r="N12" i="1"/>
  <c r="A12" i="1"/>
  <c r="O11" i="1"/>
  <c r="P11" i="1" s="1"/>
  <c r="D15" i="2" s="1"/>
  <c r="N11" i="1"/>
  <c r="A11" i="1"/>
  <c r="O10" i="1"/>
  <c r="P10" i="1" s="1"/>
  <c r="N10" i="1"/>
  <c r="A10" i="1"/>
  <c r="O9" i="1"/>
  <c r="P9" i="1" s="1"/>
  <c r="D14" i="2" s="1"/>
  <c r="N9" i="1"/>
  <c r="A9" i="1"/>
  <c r="O8" i="1"/>
  <c r="P8" i="1" s="1"/>
  <c r="D13" i="2" s="1"/>
  <c r="N8" i="1"/>
  <c r="A8" i="1"/>
  <c r="O7" i="1"/>
  <c r="P7" i="1" s="1"/>
  <c r="N7" i="1"/>
  <c r="A7" i="1"/>
  <c r="O6" i="1"/>
  <c r="P6" i="1" s="1"/>
  <c r="D11" i="2" s="1"/>
  <c r="N6" i="1"/>
  <c r="A6" i="1"/>
  <c r="O5" i="1"/>
  <c r="P5" i="1" s="1"/>
  <c r="N5" i="1"/>
  <c r="A5" i="1"/>
  <c r="G4" i="2" l="1"/>
  <c r="D10" i="2"/>
  <c r="E6" i="2"/>
  <c r="D12" i="2"/>
</calcChain>
</file>

<file path=xl/sharedStrings.xml><?xml version="1.0" encoding="utf-8"?>
<sst xmlns="http://schemas.openxmlformats.org/spreadsheetml/2006/main" count="177" uniqueCount="96">
  <si>
    <t>LEAD TRACKING EXCEL SHEET</t>
  </si>
  <si>
    <t>Track leads, follow-ups, sales pipeline status and expected revenue</t>
  </si>
  <si>
    <t>Lead ID</t>
  </si>
  <si>
    <t>Lead Date</t>
  </si>
  <si>
    <t>Lead Name</t>
  </si>
  <si>
    <t>Company</t>
  </si>
  <si>
    <t>Phone</t>
  </si>
  <si>
    <t>Email</t>
  </si>
  <si>
    <t>Lead Source</t>
  </si>
  <si>
    <t>Assigned To</t>
  </si>
  <si>
    <t>Lead Status</t>
  </si>
  <si>
    <t>Priority</t>
  </si>
  <si>
    <t>Expected Value</t>
  </si>
  <si>
    <t>Next Follow-up</t>
  </si>
  <si>
    <t>Last Contacted</t>
  </si>
  <si>
    <t>Days Since Contact</t>
  </si>
  <si>
    <t>Probability</t>
  </si>
  <si>
    <t>Weighted Value</t>
  </si>
  <si>
    <t>Notes / Remarks</t>
  </si>
  <si>
    <t>TechVista Solutions</t>
  </si>
  <si>
    <t>+91 98765 43210</t>
  </si>
  <si>
    <t>Website</t>
  </si>
  <si>
    <t>Rahul</t>
  </si>
  <si>
    <t>New</t>
  </si>
  <si>
    <t>High</t>
  </si>
  <si>
    <t>Follow up and update lead status.</t>
  </si>
  <si>
    <t>Neha Verma</t>
  </si>
  <si>
    <t>Bright Office Pvt Ltd</t>
  </si>
  <si>
    <t>neha@brightoffice.example</t>
  </si>
  <si>
    <t>Referral</t>
  </si>
  <si>
    <t>Priya</t>
  </si>
  <si>
    <t>Contacted</t>
  </si>
  <si>
    <t>Medium</t>
  </si>
  <si>
    <t>Gupta Traders</t>
  </si>
  <si>
    <t>WhatsApp</t>
  </si>
  <si>
    <t>Amit</t>
  </si>
  <si>
    <t>Qualified</t>
  </si>
  <si>
    <t>Anjali Mehta</t>
  </si>
  <si>
    <t>Mehta Enterprises</t>
  </si>
  <si>
    <t>anjali@mehtaent.example</t>
  </si>
  <si>
    <t>Facebook</t>
  </si>
  <si>
    <t>Proposal Sent</t>
  </si>
  <si>
    <t>Vikas Singh</t>
  </si>
  <si>
    <t>Singh &amp; Sons</t>
  </si>
  <si>
    <t>vikas@singhsons.example</t>
  </si>
  <si>
    <t>Google Ads</t>
  </si>
  <si>
    <t>Negotiation</t>
  </si>
  <si>
    <t>Pooja Jain</t>
  </si>
  <si>
    <t>Jain Retail</t>
  </si>
  <si>
    <t>pooja@jainretail.example</t>
  </si>
  <si>
    <t>Low</t>
  </si>
  <si>
    <t>Patel Industries</t>
  </si>
  <si>
    <t>karan@patelind.example</t>
  </si>
  <si>
    <t>Won</t>
  </si>
  <si>
    <t>Simran Kaur</t>
  </si>
  <si>
    <t>SK Services</t>
  </si>
  <si>
    <t>simran@skservices.example</t>
  </si>
  <si>
    <t>LinkedIn</t>
  </si>
  <si>
    <t>Lost</t>
  </si>
  <si>
    <t>Manish Yadav</t>
  </si>
  <si>
    <t>Yadav Distributors</t>
  </si>
  <si>
    <t>manish@yadavdist.example</t>
  </si>
  <si>
    <t>Cold Call</t>
  </si>
  <si>
    <t>Kapoor Consulting</t>
  </si>
  <si>
    <t>+91 96666 22331</t>
  </si>
  <si>
    <t>LEAD TRACKING DASHBOARD</t>
  </si>
  <si>
    <t>Total Leads</t>
  </si>
  <si>
    <t>Open Leads</t>
  </si>
  <si>
    <t>Won Leads</t>
  </si>
  <si>
    <t>Conversion Rate</t>
  </si>
  <si>
    <t>Total Expected Value</t>
  </si>
  <si>
    <t>Weighted Pipeline Value</t>
  </si>
  <si>
    <t>Follow-ups Due</t>
  </si>
  <si>
    <t>Count</t>
  </si>
  <si>
    <t>Neha</t>
  </si>
  <si>
    <t>Vivek</t>
  </si>
  <si>
    <t>Other</t>
  </si>
  <si>
    <t>Govind Sharma</t>
  </si>
  <si>
    <t>Robin Singh</t>
  </si>
  <si>
    <t>Prathvi Shakya</t>
  </si>
  <si>
    <t>Vinay Kapoor</t>
  </si>
  <si>
    <t>+91 98765 43211</t>
  </si>
  <si>
    <t>+91 98765 43212</t>
  </si>
  <si>
    <t>+91 98765 43213</t>
  </si>
  <si>
    <t>+91 98765 43214</t>
  </si>
  <si>
    <t>+91 98765 43215</t>
  </si>
  <si>
    <t>+91 98765 43216</t>
  </si>
  <si>
    <t>+91 98765 43217</t>
  </si>
  <si>
    <t>+91 98765 43218</t>
  </si>
  <si>
    <t>govind@techvista.example</t>
  </si>
  <si>
    <t>robin@guptatraders.example</t>
  </si>
  <si>
    <t>vinay@kapoorconsult.example</t>
  </si>
  <si>
    <t>Data Summery</t>
  </si>
  <si>
    <t>Dashboard</t>
  </si>
  <si>
    <t>KPI Card</t>
  </si>
  <si>
    <t>Bar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</si>
</sst>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\₹#,##0"/>
    <numFmt numFmtId="166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name val="Calibri"/>
    </font>
    <font>
      <i/>
      <sz val="11"/>
      <color theme="1"/>
      <name val="Calibri"/>
      <family val="2"/>
    </font>
    <font>
      <sz val="16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3" fillId="0" borderId="0" xfId="0" applyFont="1"/>
    <xf numFmtId="165" fontId="0" fillId="0" borderId="0" xfId="0" applyNumberFormat="1"/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/>
    <xf numFmtId="165" fontId="0" fillId="0" borderId="1" xfId="0" applyNumberFormat="1" applyBorder="1"/>
    <xf numFmtId="0" fontId="5" fillId="0" borderId="0" xfId="0" applyFont="1" applyAlignment="1">
      <alignment horizontal="center"/>
    </xf>
    <xf numFmtId="0" fontId="0" fillId="0" borderId="0" xfId="0" applyFont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</cellXfs>
  <cellStyles count="2">
    <cellStyle name="Hyperlink" xfId="1" builtinId="8"/>
    <cellStyle name="Normal" xfId="0" builtinId="0"/>
  </cellStyles>
  <dxfs count="4"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Leads by Status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Dashboard!$B$9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60C-4D9D-B2A6-765055D92E82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60C-4D9D-B2A6-765055D92E82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60C-4D9D-B2A6-765055D92E82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60C-4D9D-B2A6-765055D92E82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5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60C-4D9D-B2A6-765055D92E82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6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60C-4D9D-B2A6-765055D92E82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1">
                  <a:lumMod val="60000"/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60C-4D9D-B2A6-765055D92E82}"/>
              </c:ext>
            </c:extLst>
          </c:dPt>
          <c:cat>
            <c:strRef>
              <c:f>Dashboard!$A$10:$A$16</c:f>
              <c:strCache>
                <c:ptCount val="7"/>
                <c:pt idx="0">
                  <c:v>New</c:v>
                </c:pt>
                <c:pt idx="1">
                  <c:v>Contacted</c:v>
                </c:pt>
                <c:pt idx="2">
                  <c:v>Qualified</c:v>
                </c:pt>
                <c:pt idx="3">
                  <c:v>Proposal Sent</c:v>
                </c:pt>
                <c:pt idx="4">
                  <c:v>Negotiation</c:v>
                </c:pt>
                <c:pt idx="5">
                  <c:v>Won</c:v>
                </c:pt>
                <c:pt idx="6">
                  <c:v>Lost</c:v>
                </c:pt>
              </c:strCache>
            </c:strRef>
          </c:cat>
          <c:val>
            <c:numRef>
              <c:f>Dashboard!$B$10:$B$16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9-48C2-A6EB-44DD953B9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Status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Leads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92364</xdr:colOff>
      <xdr:row>17</xdr:row>
      <xdr:rowOff>161635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nay@kapoorconsult.example" TargetMode="External"/><Relationship Id="rId2" Type="http://schemas.openxmlformats.org/officeDocument/2006/relationships/hyperlink" Target="mailto:robin@guptatraders.example" TargetMode="External"/><Relationship Id="rId1" Type="http://schemas.openxmlformats.org/officeDocument/2006/relationships/hyperlink" Target="mailto:govind@techvista.exampl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showGridLines="0" zoomScale="40" zoomScaleNormal="40" workbookViewId="0">
      <pane ySplit="4" topLeftCell="A5" activePane="bottomLeft" state="frozen"/>
      <selection pane="bottomLeft" activeCell="A4" sqref="A4:Q4"/>
    </sheetView>
  </sheetViews>
  <sheetFormatPr defaultRowHeight="14.5" x14ac:dyDescent="0.35"/>
  <cols>
    <col min="1" max="1" width="10" customWidth="1"/>
    <col min="2" max="2" width="14" customWidth="1"/>
    <col min="3" max="3" width="20" customWidth="1"/>
    <col min="4" max="4" width="24" customWidth="1"/>
    <col min="5" max="5" width="17" customWidth="1"/>
    <col min="6" max="6" width="28" customWidth="1"/>
    <col min="7" max="7" width="15" customWidth="1"/>
    <col min="8" max="8" width="14" customWidth="1"/>
    <col min="9" max="9" width="17" customWidth="1"/>
    <col min="10" max="10" width="12" customWidth="1"/>
    <col min="11" max="11" width="15" customWidth="1"/>
    <col min="12" max="13" width="16" customWidth="1"/>
    <col min="14" max="14" width="18" customWidth="1"/>
    <col min="15" max="15" width="13" customWidth="1"/>
    <col min="16" max="16" width="16" customWidth="1"/>
    <col min="17" max="17" width="34" customWidth="1"/>
  </cols>
  <sheetData>
    <row r="1" spans="1:17" ht="30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4" spans="1:17" s="7" customFormat="1" ht="42" x14ac:dyDescent="0.3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</row>
    <row r="5" spans="1:17" s="12" customFormat="1" x14ac:dyDescent="0.35">
      <c r="A5" s="8">
        <f t="shared" ref="A5:A14" si="0">IF(C5="","",ROW()-4)</f>
        <v>1</v>
      </c>
      <c r="B5" s="9">
        <v>46260</v>
      </c>
      <c r="C5" s="8" t="s">
        <v>77</v>
      </c>
      <c r="D5" s="8" t="s">
        <v>19</v>
      </c>
      <c r="E5" s="8" t="s">
        <v>20</v>
      </c>
      <c r="F5" s="13" t="s">
        <v>89</v>
      </c>
      <c r="G5" s="8" t="s">
        <v>21</v>
      </c>
      <c r="H5" s="8" t="s">
        <v>22</v>
      </c>
      <c r="I5" s="8" t="s">
        <v>23</v>
      </c>
      <c r="J5" s="8" t="s">
        <v>24</v>
      </c>
      <c r="K5" s="10">
        <v>950000</v>
      </c>
      <c r="L5" s="9">
        <v>46265</v>
      </c>
      <c r="M5" s="9">
        <v>46262</v>
      </c>
      <c r="N5" s="8">
        <f t="shared" ref="N5:N14" ca="1" si="1">IF(M5="","",MAX(0,TODAY()-M5))</f>
        <v>26</v>
      </c>
      <c r="O5" s="11">
        <f t="shared" ref="O5:O14" si="2">IF(I5="","",IF(I5="New",10%,IF(I5="Contacted",25%,IF(I5="Qualified",50%,IF(I5="Proposal Sent",65%,IF(I5="Negotiation",80%,IF(I5="Won",100%,0%)))))))</f>
        <v>0.1</v>
      </c>
      <c r="P5" s="10">
        <f t="shared" ref="P5:P14" si="3">IF(K5="","",K5*O5)</f>
        <v>95000</v>
      </c>
      <c r="Q5" s="8" t="s">
        <v>25</v>
      </c>
    </row>
    <row r="6" spans="1:17" s="12" customFormat="1" x14ac:dyDescent="0.35">
      <c r="A6" s="8">
        <f t="shared" si="0"/>
        <v>2</v>
      </c>
      <c r="B6" s="9">
        <v>46261</v>
      </c>
      <c r="C6" s="8" t="s">
        <v>26</v>
      </c>
      <c r="D6" s="8" t="s">
        <v>27</v>
      </c>
      <c r="E6" s="8" t="s">
        <v>81</v>
      </c>
      <c r="F6" s="8" t="s">
        <v>28</v>
      </c>
      <c r="G6" s="8" t="s">
        <v>29</v>
      </c>
      <c r="H6" s="8" t="s">
        <v>30</v>
      </c>
      <c r="I6" s="8" t="s">
        <v>31</v>
      </c>
      <c r="J6" s="8" t="s">
        <v>32</v>
      </c>
      <c r="K6" s="10">
        <v>65000</v>
      </c>
      <c r="L6" s="9">
        <v>46266</v>
      </c>
      <c r="M6" s="9">
        <v>46263</v>
      </c>
      <c r="N6" s="8">
        <f t="shared" ca="1" si="1"/>
        <v>25</v>
      </c>
      <c r="O6" s="11">
        <f t="shared" si="2"/>
        <v>0.25</v>
      </c>
      <c r="P6" s="10">
        <f t="shared" si="3"/>
        <v>16250</v>
      </c>
      <c r="Q6" s="8" t="s">
        <v>25</v>
      </c>
    </row>
    <row r="7" spans="1:17" s="12" customFormat="1" x14ac:dyDescent="0.35">
      <c r="A7" s="8">
        <f t="shared" si="0"/>
        <v>3</v>
      </c>
      <c r="B7" s="9">
        <v>46262</v>
      </c>
      <c r="C7" s="8" t="s">
        <v>78</v>
      </c>
      <c r="D7" s="8" t="s">
        <v>33</v>
      </c>
      <c r="E7" s="8" t="s">
        <v>82</v>
      </c>
      <c r="F7" s="13" t="s">
        <v>90</v>
      </c>
      <c r="G7" s="8" t="s">
        <v>34</v>
      </c>
      <c r="H7" s="8" t="s">
        <v>35</v>
      </c>
      <c r="I7" s="8" t="s">
        <v>36</v>
      </c>
      <c r="J7" s="8" t="s">
        <v>24</v>
      </c>
      <c r="K7" s="10">
        <v>110000</v>
      </c>
      <c r="L7" s="9">
        <v>46267</v>
      </c>
      <c r="M7" s="9">
        <v>46264</v>
      </c>
      <c r="N7" s="8">
        <f t="shared" ca="1" si="1"/>
        <v>24</v>
      </c>
      <c r="O7" s="11">
        <f t="shared" si="2"/>
        <v>0.5</v>
      </c>
      <c r="P7" s="10">
        <f t="shared" si="3"/>
        <v>55000</v>
      </c>
      <c r="Q7" s="8" t="s">
        <v>25</v>
      </c>
    </row>
    <row r="8" spans="1:17" s="12" customFormat="1" x14ac:dyDescent="0.35">
      <c r="A8" s="8">
        <f t="shared" si="0"/>
        <v>4</v>
      </c>
      <c r="B8" s="9">
        <v>46263</v>
      </c>
      <c r="C8" s="8" t="s">
        <v>37</v>
      </c>
      <c r="D8" s="8" t="s">
        <v>38</v>
      </c>
      <c r="E8" s="8" t="s">
        <v>83</v>
      </c>
      <c r="F8" s="8" t="s">
        <v>39</v>
      </c>
      <c r="G8" s="8" t="s">
        <v>40</v>
      </c>
      <c r="H8" s="8" t="s">
        <v>22</v>
      </c>
      <c r="I8" s="8" t="s">
        <v>41</v>
      </c>
      <c r="J8" s="8" t="s">
        <v>32</v>
      </c>
      <c r="K8" s="10">
        <v>150000</v>
      </c>
      <c r="L8" s="9">
        <v>46268</v>
      </c>
      <c r="M8" s="9">
        <v>46265</v>
      </c>
      <c r="N8" s="8">
        <f t="shared" ca="1" si="1"/>
        <v>23</v>
      </c>
      <c r="O8" s="11">
        <f t="shared" si="2"/>
        <v>0.65</v>
      </c>
      <c r="P8" s="10">
        <f t="shared" si="3"/>
        <v>97500</v>
      </c>
      <c r="Q8" s="8" t="s">
        <v>25</v>
      </c>
    </row>
    <row r="9" spans="1:17" s="12" customFormat="1" x14ac:dyDescent="0.35">
      <c r="A9" s="8">
        <f t="shared" si="0"/>
        <v>5</v>
      </c>
      <c r="B9" s="9">
        <v>46264</v>
      </c>
      <c r="C9" s="8" t="s">
        <v>42</v>
      </c>
      <c r="D9" s="8" t="s">
        <v>43</v>
      </c>
      <c r="E9" s="8" t="s">
        <v>84</v>
      </c>
      <c r="F9" s="8" t="s">
        <v>44</v>
      </c>
      <c r="G9" s="8" t="s">
        <v>45</v>
      </c>
      <c r="H9" s="8" t="s">
        <v>30</v>
      </c>
      <c r="I9" s="8" t="s">
        <v>46</v>
      </c>
      <c r="J9" s="8" t="s">
        <v>24</v>
      </c>
      <c r="K9" s="10">
        <v>200000</v>
      </c>
      <c r="L9" s="9">
        <v>46269</v>
      </c>
      <c r="M9" s="9">
        <v>46266</v>
      </c>
      <c r="N9" s="8">
        <f t="shared" ca="1" si="1"/>
        <v>22</v>
      </c>
      <c r="O9" s="11">
        <f t="shared" si="2"/>
        <v>0.8</v>
      </c>
      <c r="P9" s="10">
        <f t="shared" si="3"/>
        <v>160000</v>
      </c>
      <c r="Q9" s="8" t="s">
        <v>25</v>
      </c>
    </row>
    <row r="10" spans="1:17" s="12" customFormat="1" x14ac:dyDescent="0.35">
      <c r="A10" s="8">
        <f t="shared" si="0"/>
        <v>6</v>
      </c>
      <c r="B10" s="9">
        <v>46265</v>
      </c>
      <c r="C10" s="8" t="s">
        <v>47</v>
      </c>
      <c r="D10" s="8" t="s">
        <v>48</v>
      </c>
      <c r="E10" s="8" t="s">
        <v>85</v>
      </c>
      <c r="F10" s="8" t="s">
        <v>49</v>
      </c>
      <c r="G10" s="8" t="s">
        <v>21</v>
      </c>
      <c r="H10" s="8" t="s">
        <v>35</v>
      </c>
      <c r="I10" s="8" t="s">
        <v>36</v>
      </c>
      <c r="J10" s="8" t="s">
        <v>50</v>
      </c>
      <c r="K10" s="10">
        <v>80000</v>
      </c>
      <c r="L10" s="9">
        <v>46270</v>
      </c>
      <c r="M10" s="9">
        <v>46267</v>
      </c>
      <c r="N10" s="8">
        <f t="shared" ca="1" si="1"/>
        <v>21</v>
      </c>
      <c r="O10" s="11">
        <f t="shared" si="2"/>
        <v>0.5</v>
      </c>
      <c r="P10" s="10">
        <f t="shared" si="3"/>
        <v>40000</v>
      </c>
      <c r="Q10" s="8" t="s">
        <v>25</v>
      </c>
    </row>
    <row r="11" spans="1:17" s="12" customFormat="1" x14ac:dyDescent="0.35">
      <c r="A11" s="8">
        <f t="shared" si="0"/>
        <v>7</v>
      </c>
      <c r="B11" s="9">
        <v>46266</v>
      </c>
      <c r="C11" s="8" t="s">
        <v>79</v>
      </c>
      <c r="D11" s="8" t="s">
        <v>51</v>
      </c>
      <c r="E11" s="8" t="s">
        <v>86</v>
      </c>
      <c r="F11" s="8" t="s">
        <v>52</v>
      </c>
      <c r="G11" s="8" t="s">
        <v>29</v>
      </c>
      <c r="H11" s="8" t="s">
        <v>22</v>
      </c>
      <c r="I11" s="8" t="s">
        <v>53</v>
      </c>
      <c r="J11" s="8" t="s">
        <v>24</v>
      </c>
      <c r="K11" s="10">
        <v>175000</v>
      </c>
      <c r="L11" s="9">
        <v>46271</v>
      </c>
      <c r="M11" s="9">
        <v>46268</v>
      </c>
      <c r="N11" s="8">
        <f t="shared" ca="1" si="1"/>
        <v>20</v>
      </c>
      <c r="O11" s="11">
        <f t="shared" si="2"/>
        <v>1</v>
      </c>
      <c r="P11" s="10">
        <f t="shared" si="3"/>
        <v>175000</v>
      </c>
      <c r="Q11" s="8" t="s">
        <v>25</v>
      </c>
    </row>
    <row r="12" spans="1:17" s="12" customFormat="1" x14ac:dyDescent="0.35">
      <c r="A12" s="8">
        <f t="shared" si="0"/>
        <v>8</v>
      </c>
      <c r="B12" s="9">
        <v>46267</v>
      </c>
      <c r="C12" s="8" t="s">
        <v>54</v>
      </c>
      <c r="D12" s="8" t="s">
        <v>55</v>
      </c>
      <c r="E12" s="8" t="s">
        <v>87</v>
      </c>
      <c r="F12" s="8" t="s">
        <v>56</v>
      </c>
      <c r="G12" s="8" t="s">
        <v>57</v>
      </c>
      <c r="H12" s="8" t="s">
        <v>30</v>
      </c>
      <c r="I12" s="8" t="s">
        <v>58</v>
      </c>
      <c r="J12" s="8" t="s">
        <v>50</v>
      </c>
      <c r="K12" s="10">
        <v>95000</v>
      </c>
      <c r="L12" s="9">
        <v>46272</v>
      </c>
      <c r="M12" s="9">
        <v>46269</v>
      </c>
      <c r="N12" s="8">
        <f t="shared" ca="1" si="1"/>
        <v>19</v>
      </c>
      <c r="O12" s="11">
        <f t="shared" si="2"/>
        <v>0</v>
      </c>
      <c r="P12" s="10">
        <f t="shared" si="3"/>
        <v>0</v>
      </c>
      <c r="Q12" s="8" t="s">
        <v>25</v>
      </c>
    </row>
    <row r="13" spans="1:17" s="12" customFormat="1" x14ac:dyDescent="0.35">
      <c r="A13" s="8">
        <f t="shared" si="0"/>
        <v>9</v>
      </c>
      <c r="B13" s="9">
        <v>46268</v>
      </c>
      <c r="C13" s="8" t="s">
        <v>59</v>
      </c>
      <c r="D13" s="8" t="s">
        <v>60</v>
      </c>
      <c r="E13" s="8" t="s">
        <v>88</v>
      </c>
      <c r="F13" s="8" t="s">
        <v>61</v>
      </c>
      <c r="G13" s="8" t="s">
        <v>62</v>
      </c>
      <c r="H13" s="8" t="s">
        <v>35</v>
      </c>
      <c r="I13" s="8" t="s">
        <v>31</v>
      </c>
      <c r="J13" s="8" t="s">
        <v>32</v>
      </c>
      <c r="K13" s="10">
        <v>110000</v>
      </c>
      <c r="L13" s="9">
        <v>46273</v>
      </c>
      <c r="M13" s="9">
        <v>46270</v>
      </c>
      <c r="N13" s="8">
        <f t="shared" ca="1" si="1"/>
        <v>18</v>
      </c>
      <c r="O13" s="11">
        <f t="shared" si="2"/>
        <v>0.25</v>
      </c>
      <c r="P13" s="10">
        <f t="shared" si="3"/>
        <v>27500</v>
      </c>
      <c r="Q13" s="8" t="s">
        <v>25</v>
      </c>
    </row>
    <row r="14" spans="1:17" s="12" customFormat="1" x14ac:dyDescent="0.35">
      <c r="A14" s="8">
        <f t="shared" si="0"/>
        <v>10</v>
      </c>
      <c r="B14" s="9">
        <v>46269</v>
      </c>
      <c r="C14" s="8" t="s">
        <v>80</v>
      </c>
      <c r="D14" s="8" t="s">
        <v>63</v>
      </c>
      <c r="E14" s="8" t="s">
        <v>64</v>
      </c>
      <c r="F14" s="13" t="s">
        <v>91</v>
      </c>
      <c r="G14" s="8" t="s">
        <v>7</v>
      </c>
      <c r="H14" s="8" t="s">
        <v>22</v>
      </c>
      <c r="I14" s="8" t="s">
        <v>23</v>
      </c>
      <c r="J14" s="8" t="s">
        <v>32</v>
      </c>
      <c r="K14" s="10">
        <v>120000</v>
      </c>
      <c r="L14" s="9">
        <v>46274</v>
      </c>
      <c r="M14" s="9">
        <v>46271</v>
      </c>
      <c r="N14" s="8">
        <f t="shared" ca="1" si="1"/>
        <v>17</v>
      </c>
      <c r="O14" s="11">
        <f t="shared" si="2"/>
        <v>0.1</v>
      </c>
      <c r="P14" s="10">
        <f t="shared" si="3"/>
        <v>12000</v>
      </c>
      <c r="Q14" s="8" t="s">
        <v>25</v>
      </c>
    </row>
  </sheetData>
  <mergeCells count="2">
    <mergeCell ref="A2:Q2"/>
    <mergeCell ref="A1:Q1"/>
  </mergeCells>
  <phoneticPr fontId="7" type="noConversion"/>
  <conditionalFormatting sqref="I5:I1000">
    <cfRule type="expression" dxfId="3" priority="1">
      <formula>I5="Won"</formula>
    </cfRule>
    <cfRule type="expression" dxfId="2" priority="2">
      <formula>I5="Lost"</formula>
    </cfRule>
  </conditionalFormatting>
  <conditionalFormatting sqref="K5:K1000">
    <cfRule type="cellIs" dxfId="1" priority="4" operator="greaterThan">
      <formula>150000</formula>
    </cfRule>
  </conditionalFormatting>
  <conditionalFormatting sqref="L5:L1000">
    <cfRule type="expression" dxfId="0" priority="3">
      <formula>AND(L5&lt;TODAY(),I5&lt;&gt;"Won",I5&lt;&gt;"Lost",L5&lt;&gt;"")</formula>
    </cfRule>
  </conditionalFormatting>
  <hyperlinks>
    <hyperlink ref="F5" r:id="rId1" xr:uid="{28D8CC3E-7DD8-49F5-B45D-E51E25D937F9}"/>
    <hyperlink ref="F7" r:id="rId2" xr:uid="{A0973B52-6783-48A2-A1AF-600810699FF9}"/>
    <hyperlink ref="F14" r:id="rId3" xr:uid="{B203D8EC-DFDB-450C-BA9C-344D9E85EFB6}"/>
  </hyperlinks>
  <pageMargins left="0.75" right="0.75" top="1" bottom="1" header="0.5" footer="0.5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Lists!$A$2:$A$10</xm:f>
          </x14:formula1>
          <xm:sqref>G5:G1000</xm:sqref>
        </x14:dataValidation>
        <x14:dataValidation type="list" allowBlank="1" xr:uid="{00000000-0002-0000-0000-000001000000}">
          <x14:formula1>
            <xm:f>Lists!$B$2:$B$6</xm:f>
          </x14:formula1>
          <xm:sqref>H5:H1000</xm:sqref>
        </x14:dataValidation>
        <x14:dataValidation type="list" allowBlank="1" xr:uid="{00000000-0002-0000-0000-000002000000}">
          <x14:formula1>
            <xm:f>Lists!$C$2:$C$8</xm:f>
          </x14:formula1>
          <xm:sqref>I5:I1000</xm:sqref>
        </x14:dataValidation>
        <x14:dataValidation type="list" allowBlank="1" xr:uid="{00000000-0002-0000-0000-000003000000}">
          <x14:formula1>
            <xm:f>Lists!$D$2:$D$4</xm:f>
          </x14:formula1>
          <xm:sqref>J5:J1000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zoomScale="55" zoomScaleNormal="55" workbookViewId="0">
      <selection activeCell="D14" sqref="D14"/>
    </sheetView>
  </sheetViews>
  <sheetFormatPr defaultRowHeight="14.5" x14ac:dyDescent="0.35"/>
  <cols>
    <col min="1" max="8" width="20" customWidth="1"/>
  </cols>
  <sheetData>
    <row r="1" spans="1:8" ht="30" customHeight="1" x14ac:dyDescent="0.35">
      <c r="A1" s="19" t="s">
        <v>65</v>
      </c>
      <c r="B1" s="21"/>
      <c r="C1" s="21"/>
      <c r="D1" s="21"/>
      <c r="E1" s="21"/>
      <c r="F1" s="21"/>
      <c r="G1" s="21"/>
      <c r="H1" s="21"/>
    </row>
    <row r="3" spans="1:8" x14ac:dyDescent="0.35">
      <c r="A3" s="1" t="s">
        <v>66</v>
      </c>
      <c r="C3" s="1" t="s">
        <v>67</v>
      </c>
      <c r="E3" s="1" t="s">
        <v>68</v>
      </c>
      <c r="G3" s="1" t="s">
        <v>69</v>
      </c>
    </row>
    <row r="4" spans="1:8" ht="21" x14ac:dyDescent="0.5">
      <c r="A4" s="2">
        <f>COUNTA('Lead Tracking'!C5:C1000)</f>
        <v>10</v>
      </c>
      <c r="C4" s="2">
        <f>COUNTIFS('Lead Tracking'!I5:I1000,"&lt;&gt;Won",'Lead Tracking'!I5:I1000,"&lt;&gt;Lost",'Lead Tracking'!C5:C1000,"&lt;&gt;")</f>
        <v>8</v>
      </c>
      <c r="E4" s="2">
        <f>COUNTIF('Lead Tracking'!I5:I1000,"Won")</f>
        <v>1</v>
      </c>
      <c r="G4" s="3">
        <f>IFERROR(E4/A4,0)</f>
        <v>0.1</v>
      </c>
    </row>
    <row r="6" spans="1:8" x14ac:dyDescent="0.35">
      <c r="A6" s="4" t="s">
        <v>70</v>
      </c>
      <c r="B6" s="5">
        <f>SUM('Lead Tracking'!K5:K1000)</f>
        <v>2055000</v>
      </c>
      <c r="D6" s="4" t="s">
        <v>71</v>
      </c>
      <c r="E6" s="5">
        <f>SUM('Lead Tracking'!P5:P1000)</f>
        <v>678250</v>
      </c>
      <c r="G6" s="4" t="s">
        <v>72</v>
      </c>
      <c r="H6">
        <f ca="1">COUNTIFS('Lead Tracking'!L5:L1000,"&lt;"&amp;TODAY(),'Lead Tracking'!I5:I1000,"&lt;&gt;Won",'Lead Tracking'!I5:I1000,"&lt;&gt;Lost")</f>
        <v>8</v>
      </c>
    </row>
    <row r="9" spans="1:8" s="14" customFormat="1" x14ac:dyDescent="0.35">
      <c r="A9" s="15" t="s">
        <v>10</v>
      </c>
      <c r="B9" s="15" t="s">
        <v>73</v>
      </c>
      <c r="C9" s="15" t="s">
        <v>12</v>
      </c>
      <c r="D9" s="15" t="s">
        <v>17</v>
      </c>
    </row>
    <row r="10" spans="1:8" x14ac:dyDescent="0.35">
      <c r="A10" s="6" t="s">
        <v>23</v>
      </c>
      <c r="B10" s="6">
        <f>COUNTIF('Lead Tracking'!I5:I1000,A10)</f>
        <v>2</v>
      </c>
      <c r="C10" s="16">
        <f>SUMIF('Lead Tracking'!I5:I1000,A10,'Lead Tracking'!K5:K1000)</f>
        <v>1070000</v>
      </c>
      <c r="D10" s="16">
        <f>SUMIF('Lead Tracking'!I5:I1000,A10,'Lead Tracking'!P5:P1000)</f>
        <v>107000</v>
      </c>
    </row>
    <row r="11" spans="1:8" x14ac:dyDescent="0.35">
      <c r="A11" s="6" t="s">
        <v>31</v>
      </c>
      <c r="B11" s="6">
        <f>COUNTIF('Lead Tracking'!I5:I1000,A11)</f>
        <v>2</v>
      </c>
      <c r="C11" s="16">
        <f>SUMIF('Lead Tracking'!I5:I1000,A11,'Lead Tracking'!K5:K1000)</f>
        <v>175000</v>
      </c>
      <c r="D11" s="16">
        <f>SUMIF('Lead Tracking'!I5:I1000,A11,'Lead Tracking'!P5:P1000)</f>
        <v>43750</v>
      </c>
    </row>
    <row r="12" spans="1:8" x14ac:dyDescent="0.35">
      <c r="A12" s="6" t="s">
        <v>36</v>
      </c>
      <c r="B12" s="6">
        <f>COUNTIF('Lead Tracking'!I5:I1000,A12)</f>
        <v>2</v>
      </c>
      <c r="C12" s="16">
        <f>SUMIF('Lead Tracking'!I5:I1000,A12,'Lead Tracking'!K5:K1000)</f>
        <v>190000</v>
      </c>
      <c r="D12" s="16">
        <f>SUMIF('Lead Tracking'!I5:I1000,A12,'Lead Tracking'!P5:P1000)</f>
        <v>95000</v>
      </c>
    </row>
    <row r="13" spans="1:8" x14ac:dyDescent="0.35">
      <c r="A13" s="6" t="s">
        <v>41</v>
      </c>
      <c r="B13" s="6">
        <f>COUNTIF('Lead Tracking'!I5:I1000,A13)</f>
        <v>1</v>
      </c>
      <c r="C13" s="16">
        <f>SUMIF('Lead Tracking'!I5:I1000,A13,'Lead Tracking'!K5:K1000)</f>
        <v>150000</v>
      </c>
      <c r="D13" s="16">
        <f>SUMIF('Lead Tracking'!I5:I1000,A13,'Lead Tracking'!P5:P1000)</f>
        <v>97500</v>
      </c>
    </row>
    <row r="14" spans="1:8" x14ac:dyDescent="0.35">
      <c r="A14" s="6" t="s">
        <v>46</v>
      </c>
      <c r="B14" s="6">
        <f>COUNTIF('Lead Tracking'!I5:I1000,A14)</f>
        <v>1</v>
      </c>
      <c r="C14" s="16">
        <f>SUMIF('Lead Tracking'!I5:I1000,A14,'Lead Tracking'!K5:K1000)</f>
        <v>200000</v>
      </c>
      <c r="D14" s="16">
        <f>SUMIF('Lead Tracking'!I5:I1000,A14,'Lead Tracking'!P5:P1000)</f>
        <v>160000</v>
      </c>
    </row>
    <row r="15" spans="1:8" x14ac:dyDescent="0.35">
      <c r="A15" s="6" t="s">
        <v>53</v>
      </c>
      <c r="B15" s="6">
        <f>COUNTIF('Lead Tracking'!I5:I1000,A15)</f>
        <v>1</v>
      </c>
      <c r="C15" s="16">
        <f>SUMIF('Lead Tracking'!I5:I1000,A15,'Lead Tracking'!K5:K1000)</f>
        <v>175000</v>
      </c>
      <c r="D15" s="16">
        <f>SUMIF('Lead Tracking'!I5:I1000,A15,'Lead Tracking'!P5:P1000)</f>
        <v>175000</v>
      </c>
    </row>
    <row r="16" spans="1:8" x14ac:dyDescent="0.35">
      <c r="A16" s="6" t="s">
        <v>58</v>
      </c>
      <c r="B16" s="6">
        <f>COUNTIF('Lead Tracking'!I5:I1000,A16)</f>
        <v>1</v>
      </c>
      <c r="C16" s="16">
        <f>SUMIF('Lead Tracking'!I5:I1000,A16,'Lead Tracking'!K5:K1000)</f>
        <v>95000</v>
      </c>
      <c r="D16" s="16">
        <f>SUMIF('Lead Tracking'!I5:I1000,A16,'Lead Tracking'!P5:P1000)</f>
        <v>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7D4F-711F-458C-A6A3-8E5F55275BB9}">
  <dimension ref="A1:A21"/>
  <sheetViews>
    <sheetView tabSelected="1" workbookViewId="0">
      <selection activeCell="A22" sqref="A22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92</v>
      </c>
    </row>
    <row r="19" spans="1:1" x14ac:dyDescent="0.35">
      <c r="A19" t="s">
        <v>93</v>
      </c>
    </row>
    <row r="20" spans="1:1" x14ac:dyDescent="0.35">
      <c r="A20" t="s">
        <v>94</v>
      </c>
    </row>
    <row r="21" spans="1:1" x14ac:dyDescent="0.35">
      <c r="A21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workbookViewId="0"/>
  </sheetViews>
  <sheetFormatPr defaultRowHeight="14.5" x14ac:dyDescent="0.35"/>
  <sheetData>
    <row r="1" spans="1:4" x14ac:dyDescent="0.35">
      <c r="A1" s="4" t="s">
        <v>8</v>
      </c>
      <c r="B1" s="4" t="s">
        <v>9</v>
      </c>
      <c r="C1" s="4" t="s">
        <v>10</v>
      </c>
      <c r="D1" s="4" t="s">
        <v>11</v>
      </c>
    </row>
    <row r="2" spans="1:4" x14ac:dyDescent="0.35">
      <c r="A2" t="s">
        <v>21</v>
      </c>
      <c r="B2" t="s">
        <v>22</v>
      </c>
      <c r="C2" t="s">
        <v>23</v>
      </c>
      <c r="D2" t="s">
        <v>24</v>
      </c>
    </row>
    <row r="3" spans="1:4" x14ac:dyDescent="0.35">
      <c r="A3" t="s">
        <v>29</v>
      </c>
      <c r="B3" t="s">
        <v>30</v>
      </c>
      <c r="C3" t="s">
        <v>31</v>
      </c>
      <c r="D3" t="s">
        <v>32</v>
      </c>
    </row>
    <row r="4" spans="1:4" x14ac:dyDescent="0.35">
      <c r="A4" t="s">
        <v>34</v>
      </c>
      <c r="B4" t="s">
        <v>35</v>
      </c>
      <c r="C4" t="s">
        <v>36</v>
      </c>
      <c r="D4" t="s">
        <v>50</v>
      </c>
    </row>
    <row r="5" spans="1:4" x14ac:dyDescent="0.35">
      <c r="A5" t="s">
        <v>40</v>
      </c>
      <c r="B5" t="s">
        <v>74</v>
      </c>
      <c r="C5" t="s">
        <v>41</v>
      </c>
    </row>
    <row r="6" spans="1:4" x14ac:dyDescent="0.35">
      <c r="A6" t="s">
        <v>45</v>
      </c>
      <c r="B6" t="s">
        <v>75</v>
      </c>
      <c r="C6" t="s">
        <v>46</v>
      </c>
    </row>
    <row r="7" spans="1:4" x14ac:dyDescent="0.35">
      <c r="A7" t="s">
        <v>57</v>
      </c>
      <c r="C7" t="s">
        <v>53</v>
      </c>
    </row>
    <row r="8" spans="1:4" x14ac:dyDescent="0.35">
      <c r="A8" t="s">
        <v>62</v>
      </c>
      <c r="C8" t="s">
        <v>58</v>
      </c>
    </row>
    <row r="9" spans="1:4" x14ac:dyDescent="0.35">
      <c r="A9" t="s">
        <v>7</v>
      </c>
    </row>
    <row r="10" spans="1:4" x14ac:dyDescent="0.35">
      <c r="A10" t="s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Lead Tracking</vt:lpstr>
      <vt:lpstr>Dashboard</vt:lpstr>
      <vt:lpstr>Sheet1</vt:lpstr>
      <vt:lpstr>Lists</vt:lpstr>
      <vt:lpstr>'Lead Tracking'!Print_Titles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2026-09-15T07:15:34Z</dcterms:created>
  <dcterms:modified xsi:type="dcterms:W3CDTF">2026-09-23T17:23:20Z</dcterms:modified>
</cp:coreProperties>
</file>