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Investment Portfolio Tracker Excel Sheet\"/>
    </mc:Choice>
  </mc:AlternateContent>
  <xr:revisionPtr revIDLastSave="0" documentId="13_ncr:1_{D551CE49-83C8-432C-977C-35A8900473B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Portfolio Tracker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'Portfolio Tracker'!$A$4:$Q$104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1" l="1"/>
  <c r="L15" i="1"/>
  <c r="K15" i="1"/>
  <c r="A15" i="1"/>
  <c r="B15" i="2"/>
  <c r="B14" i="2"/>
  <c r="B12" i="2"/>
  <c r="B10" i="2"/>
  <c r="K14" i="1"/>
  <c r="I14" i="1"/>
  <c r="L14" i="1" s="1"/>
  <c r="M14" i="1" s="1"/>
  <c r="A14" i="1"/>
  <c r="K13" i="1"/>
  <c r="L13" i="1" s="1"/>
  <c r="M13" i="1" s="1"/>
  <c r="I13" i="1"/>
  <c r="A13" i="1"/>
  <c r="L12" i="1"/>
  <c r="M12" i="1" s="1"/>
  <c r="K12" i="1"/>
  <c r="I12" i="1"/>
  <c r="A12" i="1"/>
  <c r="K11" i="1"/>
  <c r="L11" i="1" s="1"/>
  <c r="M11" i="1" s="1"/>
  <c r="I11" i="1"/>
  <c r="A11" i="1"/>
  <c r="K10" i="1"/>
  <c r="I10" i="1"/>
  <c r="L10" i="1" s="1"/>
  <c r="M10" i="1" s="1"/>
  <c r="A10" i="1"/>
  <c r="K9" i="1"/>
  <c r="B11" i="2" s="1"/>
  <c r="I9" i="1"/>
  <c r="A9" i="1"/>
  <c r="L8" i="1"/>
  <c r="M8" i="1" s="1"/>
  <c r="K8" i="1"/>
  <c r="I8" i="1"/>
  <c r="A8" i="1"/>
  <c r="K7" i="1"/>
  <c r="L7" i="1" s="1"/>
  <c r="M7" i="1" s="1"/>
  <c r="I7" i="1"/>
  <c r="A7" i="1"/>
  <c r="K6" i="1"/>
  <c r="I6" i="1"/>
  <c r="L6" i="1" s="1"/>
  <c r="M6" i="1" s="1"/>
  <c r="A6" i="1"/>
  <c r="K5" i="1"/>
  <c r="B19" i="1" s="1"/>
  <c r="C4" i="2" s="1"/>
  <c r="I5" i="1"/>
  <c r="A5" i="1"/>
  <c r="B18" i="1" l="1"/>
  <c r="A4" i="2" s="1"/>
  <c r="B8" i="2"/>
  <c r="L5" i="1"/>
  <c r="L9" i="1"/>
  <c r="M9" i="1" s="1"/>
  <c r="B9" i="2"/>
  <c r="B13" i="2"/>
  <c r="B20" i="1" l="1"/>
  <c r="M5" i="1"/>
  <c r="B21" i="1" l="1"/>
  <c r="G4" i="2" s="1"/>
  <c r="E4" i="2"/>
</calcChain>
</file>

<file path=xl/sharedStrings.xml><?xml version="1.0" encoding="utf-8"?>
<sst xmlns="http://schemas.openxmlformats.org/spreadsheetml/2006/main" count="144" uniqueCount="88">
  <si>
    <t>INVESTMENT PORTFOLIO TRACKER</t>
  </si>
  <si>
    <t>Track investments, current values, returns, risk and portfolio status</t>
  </si>
  <si>
    <t>S.No.</t>
  </si>
  <si>
    <t>Investment Date</t>
  </si>
  <si>
    <t>Asset Type</t>
  </si>
  <si>
    <t>Investment / Security Name</t>
  </si>
  <si>
    <t>Symbol / ID</t>
  </si>
  <si>
    <t>Sector</t>
  </si>
  <si>
    <t>Units</t>
  </si>
  <si>
    <t>Purchase Price</t>
  </si>
  <si>
    <t>Invested Amount</t>
  </si>
  <si>
    <t>Current Price</t>
  </si>
  <si>
    <t>Current Value</t>
  </si>
  <si>
    <t>Gain / Loss</t>
  </si>
  <si>
    <t>Return %</t>
  </si>
  <si>
    <t>Risk Level</t>
  </si>
  <si>
    <t>Status</t>
  </si>
  <si>
    <t>Broker / Platform</t>
  </si>
  <si>
    <t>Notes / Remarks</t>
  </si>
  <si>
    <t>Stocks</t>
  </si>
  <si>
    <t>Reliance Industries</t>
  </si>
  <si>
    <t>RELIANCE</t>
  </si>
  <si>
    <t>Energy</t>
  </si>
  <si>
    <t>Long-term holding</t>
  </si>
  <si>
    <t>HDFC Bank</t>
  </si>
  <si>
    <t>HDFCBANK</t>
  </si>
  <si>
    <t>Banking</t>
  </si>
  <si>
    <t>Core portfolio</t>
  </si>
  <si>
    <t>Mutual Fund</t>
  </si>
  <si>
    <t>Parag Parikh Flexi Cap</t>
  </si>
  <si>
    <t>PPFCF</t>
  </si>
  <si>
    <t>Diversified</t>
  </si>
  <si>
    <t>Monthly SIP fund</t>
  </si>
  <si>
    <t>ETF</t>
  </si>
  <si>
    <t>Nifty 50 ETF</t>
  </si>
  <si>
    <t>NIFTYBEES</t>
  </si>
  <si>
    <t>Index exposure</t>
  </si>
  <si>
    <t>Bonds</t>
  </si>
  <si>
    <t>7.10% Government Bond</t>
  </si>
  <si>
    <t>GSEC710</t>
  </si>
  <si>
    <t>Government</t>
  </si>
  <si>
    <t>Stable income</t>
  </si>
  <si>
    <t>Fixed Deposit</t>
  </si>
  <si>
    <t>1 Year Bank FD</t>
  </si>
  <si>
    <t>FD2025-01</t>
  </si>
  <si>
    <t>Finance</t>
  </si>
  <si>
    <t>Maturity value shown</t>
  </si>
  <si>
    <t>Gold</t>
  </si>
  <si>
    <t>Gold ETF</t>
  </si>
  <si>
    <t>GOLDBEES</t>
  </si>
  <si>
    <t>Other</t>
  </si>
  <si>
    <t>Diversification</t>
  </si>
  <si>
    <t>Infosys</t>
  </si>
  <si>
    <t>INFY</t>
  </si>
  <si>
    <t>Technology</t>
  </si>
  <si>
    <t>Technology allocation</t>
  </si>
  <si>
    <t>Tata Motors</t>
  </si>
  <si>
    <t>TATAMOTORS</t>
  </si>
  <si>
    <t>Industrial</t>
  </si>
  <si>
    <t>Review quarterly</t>
  </si>
  <si>
    <t>SBI Small Cap Fund</t>
  </si>
  <si>
    <t>SBISMALL</t>
  </si>
  <si>
    <t>Higher growth allocation</t>
  </si>
  <si>
    <t>PORTFOLIO SUMMARY</t>
  </si>
  <si>
    <t>Total Invested</t>
  </si>
  <si>
    <t>Current Portfolio Value</t>
  </si>
  <si>
    <t>Total Gain / Loss</t>
  </si>
  <si>
    <t>Overall Return</t>
  </si>
  <si>
    <t>INVESTMENT PORTFOLIO DASHBOARD</t>
  </si>
  <si>
    <t>Real Estate</t>
  </si>
  <si>
    <t>Crypto</t>
  </si>
  <si>
    <t>Use the Portfolio Tracker sheet to enter or update investments. Dashboard values update automatically.</t>
  </si>
  <si>
    <t>Asset Types</t>
  </si>
  <si>
    <t>Investment Status</t>
  </si>
  <si>
    <t>Sectors</t>
  </si>
  <si>
    <t>Active</t>
  </si>
  <si>
    <t>Low</t>
  </si>
  <si>
    <t>Sold</t>
  </si>
  <si>
    <t>Moderate</t>
  </si>
  <si>
    <t>Matured</t>
  </si>
  <si>
    <t>High</t>
  </si>
  <si>
    <t>On Hold</t>
  </si>
  <si>
    <t>Healthcare</t>
  </si>
  <si>
    <t>Consumer</t>
  </si>
  <si>
    <t>Dashboard</t>
  </si>
  <si>
    <t>Bar Chart</t>
  </si>
  <si>
    <t>Pie Chart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</si>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</sst>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₹#,##0.00"/>
    <numFmt numFmtId="166" formatCode="\₹#,##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6"/>
      <name val="Calibri"/>
    </font>
    <font>
      <i/>
      <sz val="11"/>
      <name val="Calibri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7FB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10" fontId="0" fillId="0" borderId="2" xfId="0" applyNumberFormat="1" applyBorder="1" applyAlignment="1">
      <alignment vertical="center"/>
    </xf>
    <xf numFmtId="0" fontId="0" fillId="4" borderId="2" xfId="0" applyFill="1" applyBorder="1" applyAlignment="1">
      <alignment vertical="center"/>
    </xf>
    <xf numFmtId="164" fontId="0" fillId="4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165" fontId="0" fillId="4" borderId="2" xfId="0" applyNumberFormat="1" applyFill="1" applyBorder="1" applyAlignment="1">
      <alignment vertical="center"/>
    </xf>
    <xf numFmtId="10" fontId="0" fillId="4" borderId="2" xfId="0" applyNumberFormat="1" applyFill="1" applyBorder="1" applyAlignment="1">
      <alignment vertical="center"/>
    </xf>
    <xf numFmtId="0" fontId="0" fillId="0" borderId="2" xfId="0" applyBorder="1"/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4" fontId="0" fillId="4" borderId="2" xfId="0" applyNumberFormat="1" applyFill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0" fontId="0" fillId="4" borderId="2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  <xf numFmtId="0" fontId="3" fillId="5" borderId="0" xfId="0" applyFont="1" applyFill="1" applyAlignment="1">
      <alignment horizontal="center" wrapText="1"/>
    </xf>
    <xf numFmtId="165" fontId="3" fillId="6" borderId="0" xfId="0" applyNumberFormat="1" applyFont="1" applyFill="1" applyAlignment="1">
      <alignment horizontal="center"/>
    </xf>
    <xf numFmtId="10" fontId="3" fillId="6" borderId="0" xfId="0" applyNumberFormat="1" applyFont="1" applyFill="1" applyAlignment="1">
      <alignment horizontal="center"/>
    </xf>
    <xf numFmtId="0" fontId="1" fillId="8" borderId="0" xfId="0" applyFont="1" applyFill="1"/>
    <xf numFmtId="0" fontId="8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1" fillId="8" borderId="0" xfId="0" applyFont="1" applyFill="1"/>
    <xf numFmtId="0" fontId="0" fillId="8" borderId="0" xfId="0" applyFill="1"/>
    <xf numFmtId="166" fontId="5" fillId="6" borderId="0" xfId="0" applyNumberFormat="1" applyFont="1" applyFill="1" applyAlignment="1">
      <alignment horizontal="center"/>
    </xf>
    <xf numFmtId="10" fontId="5" fillId="6" borderId="0" xfId="0" applyNumberFormat="1" applyFont="1" applyFill="1" applyAlignment="1">
      <alignment horizontal="center"/>
    </xf>
    <xf numFmtId="0" fontId="6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" fillId="3" borderId="0" xfId="0" applyFont="1" applyFill="1" applyAlignment="1">
      <alignment horizontal="center"/>
    </xf>
    <xf numFmtId="166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Portfolio Value by Asset Type</a:t>
            </a:r>
          </a:p>
        </c:rich>
      </c:tx>
      <c:layout>
        <c:manualLayout>
          <c:xMode val="edge"/>
          <c:yMode val="edge"/>
          <c:x val="0.50165919386773916"/>
          <c:y val="2.015873015873015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Current Value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DD8-4F0A-B889-A0C200E386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DD8-4F0A-B889-A0C200E386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DD8-4F0A-B889-A0C200E3863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DD8-4F0A-B889-A0C200E3863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DD8-4F0A-B889-A0C200E3863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DD8-4F0A-B889-A0C200E3863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DD8-4F0A-B889-A0C200E3863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9DD8-4F0A-B889-A0C200E3863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Dashboard!$A$8:$A$15</c:f>
              <c:strCache>
                <c:ptCount val="8"/>
                <c:pt idx="0">
                  <c:v>Stocks</c:v>
                </c:pt>
                <c:pt idx="1">
                  <c:v>Mutual Fund</c:v>
                </c:pt>
                <c:pt idx="2">
                  <c:v>ETF</c:v>
                </c:pt>
                <c:pt idx="3">
                  <c:v>Bonds</c:v>
                </c:pt>
                <c:pt idx="4">
                  <c:v>Fixed Deposit</c:v>
                </c:pt>
                <c:pt idx="5">
                  <c:v>Gold</c:v>
                </c:pt>
                <c:pt idx="6">
                  <c:v>Real Estate</c:v>
                </c:pt>
                <c:pt idx="7">
                  <c:v>Crypto</c:v>
                </c:pt>
              </c:strCache>
            </c:strRef>
          </c:cat>
          <c:val>
            <c:numRef>
              <c:f>Dashboard!$B$8:$B$15</c:f>
              <c:numCache>
                <c:formatCode>\₹#,##0</c:formatCode>
                <c:ptCount val="8"/>
                <c:pt idx="0">
                  <c:v>189875</c:v>
                </c:pt>
                <c:pt idx="1">
                  <c:v>53800</c:v>
                </c:pt>
                <c:pt idx="2">
                  <c:v>39300</c:v>
                </c:pt>
                <c:pt idx="3">
                  <c:v>20360</c:v>
                </c:pt>
                <c:pt idx="4">
                  <c:v>53500</c:v>
                </c:pt>
                <c:pt idx="5">
                  <c:v>14200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A-477F-8607-2A21F40D567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Investment Value by Asset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Current Value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D4-41B3-9202-B75D96484808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D4-41B3-9202-B75D96484808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3D4-41B3-9202-B75D96484808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3D4-41B3-9202-B75D96484808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3D4-41B3-9202-B75D96484808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63D4-41B3-9202-B75D96484808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63D4-41B3-9202-B75D96484808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3D4-41B3-9202-B75D964848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Dashboard!$A$8:$A$15</c:f>
              <c:strCache>
                <c:ptCount val="8"/>
                <c:pt idx="0">
                  <c:v>Stocks</c:v>
                </c:pt>
                <c:pt idx="1">
                  <c:v>Mutual Fund</c:v>
                </c:pt>
                <c:pt idx="2">
                  <c:v>ETF</c:v>
                </c:pt>
                <c:pt idx="3">
                  <c:v>Bonds</c:v>
                </c:pt>
                <c:pt idx="4">
                  <c:v>Fixed Deposit</c:v>
                </c:pt>
                <c:pt idx="5">
                  <c:v>Gold</c:v>
                </c:pt>
                <c:pt idx="6">
                  <c:v>Real Estate</c:v>
                </c:pt>
                <c:pt idx="7">
                  <c:v>Crypto</c:v>
                </c:pt>
              </c:strCache>
            </c:strRef>
          </c:cat>
          <c:val>
            <c:numRef>
              <c:f>Dashboard!$B$8:$B$15</c:f>
              <c:numCache>
                <c:formatCode>\₹#,##0</c:formatCode>
                <c:ptCount val="8"/>
                <c:pt idx="0">
                  <c:v>189875</c:v>
                </c:pt>
                <c:pt idx="1">
                  <c:v>53800</c:v>
                </c:pt>
                <c:pt idx="2">
                  <c:v>39300</c:v>
                </c:pt>
                <c:pt idx="3">
                  <c:v>20360</c:v>
                </c:pt>
                <c:pt idx="4">
                  <c:v>53500</c:v>
                </c:pt>
                <c:pt idx="5">
                  <c:v>14200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7-432D-9F31-39FD9328D68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Asset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Value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736022</xdr:colOff>
      <xdr:row>20</xdr:row>
      <xdr:rowOff>86590</xdr:rowOff>
    </xdr:from>
    <xdr:ext cx="4343977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20</xdr:row>
      <xdr:rowOff>69273</xdr:rowOff>
    </xdr:from>
    <xdr:ext cx="432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opLeftCell="E1" zoomScale="70" zoomScaleNormal="70" workbookViewId="0">
      <pane ySplit="4" topLeftCell="A5" activePane="bottomLeft" state="frozen"/>
      <selection pane="bottomLeft" activeCell="B4" sqref="B4:Q4"/>
    </sheetView>
  </sheetViews>
  <sheetFormatPr defaultRowHeight="14.5" x14ac:dyDescent="0.35"/>
  <cols>
    <col min="1" max="1" width="8.7265625" customWidth="1"/>
    <col min="2" max="2" width="17.08984375" customWidth="1"/>
    <col min="3" max="3" width="16" customWidth="1"/>
    <col min="4" max="4" width="28.7265625" customWidth="1"/>
    <col min="5" max="5" width="14" customWidth="1"/>
    <col min="6" max="6" width="16" customWidth="1"/>
    <col min="7" max="7" width="10" customWidth="1"/>
    <col min="8" max="8" width="15" customWidth="1"/>
    <col min="9" max="9" width="16" customWidth="1"/>
    <col min="10" max="10" width="15" customWidth="1"/>
    <col min="11" max="12" width="16" customWidth="1"/>
    <col min="13" max="13" width="12" customWidth="1"/>
    <col min="14" max="15" width="13" customWidth="1"/>
    <col min="16" max="16" width="18" customWidth="1"/>
    <col min="17" max="17" width="28" customWidth="1"/>
  </cols>
  <sheetData>
    <row r="1" spans="1:17" ht="32" customHeigh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x14ac:dyDescent="0.3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4" spans="1:17" s="5" customFormat="1" ht="34" customHeight="1" x14ac:dyDescent="0.3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6" t="s">
        <v>18</v>
      </c>
    </row>
    <row r="5" spans="1:17" x14ac:dyDescent="0.35">
      <c r="A5" s="7">
        <f t="shared" ref="A5:A15" si="0">ROW()-4</f>
        <v>1</v>
      </c>
      <c r="B5" s="8">
        <v>45672</v>
      </c>
      <c r="C5" s="7" t="s">
        <v>19</v>
      </c>
      <c r="D5" s="7" t="s">
        <v>20</v>
      </c>
      <c r="E5" s="7" t="s">
        <v>21</v>
      </c>
      <c r="F5" s="7" t="s">
        <v>22</v>
      </c>
      <c r="G5" s="9">
        <v>25</v>
      </c>
      <c r="H5" s="10">
        <v>1250</v>
      </c>
      <c r="I5" s="10">
        <f t="shared" ref="I5:I14" si="1">G5*H5</f>
        <v>31250</v>
      </c>
      <c r="J5" s="10">
        <v>1420</v>
      </c>
      <c r="K5" s="10">
        <f t="shared" ref="K5:K15" si="2">G5*J5</f>
        <v>35500</v>
      </c>
      <c r="L5" s="10">
        <f t="shared" ref="L5:L15" si="3">K5-I5</f>
        <v>4250</v>
      </c>
      <c r="M5" s="11">
        <f t="shared" ref="M5:M15" si="4">IFERROR(L5/I5,0)</f>
        <v>0.13600000000000001</v>
      </c>
      <c r="N5" s="7" t="s">
        <v>23</v>
      </c>
      <c r="O5" s="7"/>
      <c r="P5" s="7"/>
      <c r="Q5" s="1"/>
    </row>
    <row r="6" spans="1:17" x14ac:dyDescent="0.35">
      <c r="A6" s="12">
        <f t="shared" si="0"/>
        <v>2</v>
      </c>
      <c r="B6" s="13">
        <v>45698</v>
      </c>
      <c r="C6" s="12" t="s">
        <v>19</v>
      </c>
      <c r="D6" s="12" t="s">
        <v>24</v>
      </c>
      <c r="E6" s="12" t="s">
        <v>25</v>
      </c>
      <c r="F6" s="12" t="s">
        <v>26</v>
      </c>
      <c r="G6" s="14">
        <v>40</v>
      </c>
      <c r="H6" s="15">
        <v>1680</v>
      </c>
      <c r="I6" s="15">
        <f t="shared" si="1"/>
        <v>67200</v>
      </c>
      <c r="J6" s="15">
        <v>1755</v>
      </c>
      <c r="K6" s="15">
        <f t="shared" si="2"/>
        <v>70200</v>
      </c>
      <c r="L6" s="15">
        <f t="shared" si="3"/>
        <v>3000</v>
      </c>
      <c r="M6" s="16">
        <f t="shared" si="4"/>
        <v>4.4642857142857144E-2</v>
      </c>
      <c r="N6" s="12" t="s">
        <v>27</v>
      </c>
      <c r="O6" s="12"/>
      <c r="P6" s="12"/>
      <c r="Q6" s="2"/>
    </row>
    <row r="7" spans="1:17" x14ac:dyDescent="0.35">
      <c r="A7" s="7">
        <f t="shared" si="0"/>
        <v>3</v>
      </c>
      <c r="B7" s="8">
        <v>45721</v>
      </c>
      <c r="C7" s="7" t="s">
        <v>28</v>
      </c>
      <c r="D7" s="7" t="s">
        <v>29</v>
      </c>
      <c r="E7" s="7" t="s">
        <v>30</v>
      </c>
      <c r="F7" s="7" t="s">
        <v>31</v>
      </c>
      <c r="G7" s="9">
        <v>300</v>
      </c>
      <c r="H7" s="10">
        <v>82</v>
      </c>
      <c r="I7" s="10">
        <f t="shared" si="1"/>
        <v>24600</v>
      </c>
      <c r="J7" s="10">
        <v>94</v>
      </c>
      <c r="K7" s="10">
        <f t="shared" si="2"/>
        <v>28200</v>
      </c>
      <c r="L7" s="10">
        <f t="shared" si="3"/>
        <v>3600</v>
      </c>
      <c r="M7" s="11">
        <f t="shared" si="4"/>
        <v>0.14634146341463414</v>
      </c>
      <c r="N7" s="7" t="s">
        <v>32</v>
      </c>
      <c r="O7" s="7"/>
      <c r="P7" s="7"/>
      <c r="Q7" s="1"/>
    </row>
    <row r="8" spans="1:17" s="4" customFormat="1" x14ac:dyDescent="0.35">
      <c r="A8" s="18">
        <f t="shared" si="0"/>
        <v>4</v>
      </c>
      <c r="B8" s="19">
        <v>45767</v>
      </c>
      <c r="C8" s="18" t="s">
        <v>33</v>
      </c>
      <c r="D8" s="18" t="s">
        <v>34</v>
      </c>
      <c r="E8" s="18" t="s">
        <v>35</v>
      </c>
      <c r="F8" s="18" t="s">
        <v>31</v>
      </c>
      <c r="G8" s="20">
        <v>150</v>
      </c>
      <c r="H8" s="21">
        <v>235</v>
      </c>
      <c r="I8" s="21">
        <f t="shared" si="1"/>
        <v>35250</v>
      </c>
      <c r="J8" s="21">
        <v>262</v>
      </c>
      <c r="K8" s="21">
        <f t="shared" si="2"/>
        <v>39300</v>
      </c>
      <c r="L8" s="21">
        <f t="shared" si="3"/>
        <v>4050</v>
      </c>
      <c r="M8" s="22">
        <f t="shared" si="4"/>
        <v>0.1148936170212766</v>
      </c>
      <c r="N8" s="18" t="s">
        <v>36</v>
      </c>
      <c r="O8" s="18"/>
      <c r="P8" s="18"/>
      <c r="Q8" s="23"/>
    </row>
    <row r="9" spans="1:17" s="4" customFormat="1" x14ac:dyDescent="0.35">
      <c r="A9" s="24">
        <f t="shared" si="0"/>
        <v>5</v>
      </c>
      <c r="B9" s="25">
        <v>45789</v>
      </c>
      <c r="C9" s="24" t="s">
        <v>37</v>
      </c>
      <c r="D9" s="24" t="s">
        <v>38</v>
      </c>
      <c r="E9" s="24" t="s">
        <v>39</v>
      </c>
      <c r="F9" s="24" t="s">
        <v>40</v>
      </c>
      <c r="G9" s="26">
        <v>20</v>
      </c>
      <c r="H9" s="27">
        <v>1000</v>
      </c>
      <c r="I9" s="27">
        <f t="shared" si="1"/>
        <v>20000</v>
      </c>
      <c r="J9" s="27">
        <v>1018</v>
      </c>
      <c r="K9" s="27">
        <f t="shared" si="2"/>
        <v>20360</v>
      </c>
      <c r="L9" s="27">
        <f t="shared" si="3"/>
        <v>360</v>
      </c>
      <c r="M9" s="28">
        <f t="shared" si="4"/>
        <v>1.7999999999999999E-2</v>
      </c>
      <c r="N9" s="24" t="s">
        <v>41</v>
      </c>
      <c r="O9" s="24"/>
      <c r="P9" s="24"/>
      <c r="Q9" s="29"/>
    </row>
    <row r="10" spans="1:17" s="4" customFormat="1" x14ac:dyDescent="0.35">
      <c r="A10" s="18">
        <f t="shared" si="0"/>
        <v>6</v>
      </c>
      <c r="B10" s="19">
        <v>45826</v>
      </c>
      <c r="C10" s="18" t="s">
        <v>42</v>
      </c>
      <c r="D10" s="18" t="s">
        <v>43</v>
      </c>
      <c r="E10" s="18" t="s">
        <v>44</v>
      </c>
      <c r="F10" s="18" t="s">
        <v>45</v>
      </c>
      <c r="G10" s="20">
        <v>1</v>
      </c>
      <c r="H10" s="21">
        <v>50000</v>
      </c>
      <c r="I10" s="21">
        <f t="shared" si="1"/>
        <v>50000</v>
      </c>
      <c r="J10" s="21">
        <v>53500</v>
      </c>
      <c r="K10" s="21">
        <f t="shared" si="2"/>
        <v>53500</v>
      </c>
      <c r="L10" s="21">
        <f t="shared" si="3"/>
        <v>3500</v>
      </c>
      <c r="M10" s="22">
        <f t="shared" si="4"/>
        <v>7.0000000000000007E-2</v>
      </c>
      <c r="N10" s="18" t="s">
        <v>46</v>
      </c>
      <c r="O10" s="18"/>
      <c r="P10" s="18"/>
      <c r="Q10" s="23"/>
    </row>
    <row r="11" spans="1:17" s="4" customFormat="1" x14ac:dyDescent="0.35">
      <c r="A11" s="24">
        <f t="shared" si="0"/>
        <v>7</v>
      </c>
      <c r="B11" s="25">
        <v>45840</v>
      </c>
      <c r="C11" s="24" t="s">
        <v>47</v>
      </c>
      <c r="D11" s="24" t="s">
        <v>48</v>
      </c>
      <c r="E11" s="24" t="s">
        <v>49</v>
      </c>
      <c r="F11" s="24" t="s">
        <v>50</v>
      </c>
      <c r="G11" s="26">
        <v>100</v>
      </c>
      <c r="H11" s="27">
        <v>58</v>
      </c>
      <c r="I11" s="27">
        <f t="shared" si="1"/>
        <v>5800</v>
      </c>
      <c r="J11" s="27">
        <v>72</v>
      </c>
      <c r="K11" s="27">
        <f t="shared" si="2"/>
        <v>7200</v>
      </c>
      <c r="L11" s="27">
        <f t="shared" si="3"/>
        <v>1400</v>
      </c>
      <c r="M11" s="28">
        <f t="shared" si="4"/>
        <v>0.2413793103448276</v>
      </c>
      <c r="N11" s="24" t="s">
        <v>51</v>
      </c>
      <c r="O11" s="24"/>
      <c r="P11" s="24"/>
      <c r="Q11" s="29"/>
    </row>
    <row r="12" spans="1:17" s="4" customFormat="1" x14ac:dyDescent="0.35">
      <c r="A12" s="18">
        <f t="shared" si="0"/>
        <v>8</v>
      </c>
      <c r="B12" s="19">
        <v>45883</v>
      </c>
      <c r="C12" s="18" t="s">
        <v>19</v>
      </c>
      <c r="D12" s="18" t="s">
        <v>52</v>
      </c>
      <c r="E12" s="18" t="s">
        <v>53</v>
      </c>
      <c r="F12" s="18" t="s">
        <v>54</v>
      </c>
      <c r="G12" s="20">
        <v>30</v>
      </c>
      <c r="H12" s="21">
        <v>1450</v>
      </c>
      <c r="I12" s="21">
        <f t="shared" si="1"/>
        <v>43500</v>
      </c>
      <c r="J12" s="21">
        <v>1540</v>
      </c>
      <c r="K12" s="21">
        <f t="shared" si="2"/>
        <v>46200</v>
      </c>
      <c r="L12" s="21">
        <f t="shared" si="3"/>
        <v>2700</v>
      </c>
      <c r="M12" s="22">
        <f t="shared" si="4"/>
        <v>6.2068965517241378E-2</v>
      </c>
      <c r="N12" s="18" t="s">
        <v>55</v>
      </c>
      <c r="O12" s="18"/>
      <c r="P12" s="18"/>
      <c r="Q12" s="23"/>
    </row>
    <row r="13" spans="1:17" s="4" customFormat="1" x14ac:dyDescent="0.35">
      <c r="A13" s="24">
        <f t="shared" si="0"/>
        <v>9</v>
      </c>
      <c r="B13" s="25">
        <v>45909</v>
      </c>
      <c r="C13" s="24" t="s">
        <v>19</v>
      </c>
      <c r="D13" s="24" t="s">
        <v>56</v>
      </c>
      <c r="E13" s="24" t="s">
        <v>57</v>
      </c>
      <c r="F13" s="24" t="s">
        <v>58</v>
      </c>
      <c r="G13" s="26">
        <v>35</v>
      </c>
      <c r="H13" s="27">
        <v>980</v>
      </c>
      <c r="I13" s="27">
        <f t="shared" si="1"/>
        <v>34300</v>
      </c>
      <c r="J13" s="27">
        <v>1085</v>
      </c>
      <c r="K13" s="27">
        <f t="shared" si="2"/>
        <v>37975</v>
      </c>
      <c r="L13" s="27">
        <f t="shared" si="3"/>
        <v>3675</v>
      </c>
      <c r="M13" s="28">
        <f t="shared" si="4"/>
        <v>0.10714285714285714</v>
      </c>
      <c r="N13" s="24" t="s">
        <v>59</v>
      </c>
      <c r="O13" s="24"/>
      <c r="P13" s="24"/>
      <c r="Q13" s="29"/>
    </row>
    <row r="14" spans="1:17" s="4" customFormat="1" x14ac:dyDescent="0.35">
      <c r="A14" s="18">
        <f t="shared" si="0"/>
        <v>10</v>
      </c>
      <c r="B14" s="19">
        <v>45955</v>
      </c>
      <c r="C14" s="18" t="s">
        <v>28</v>
      </c>
      <c r="D14" s="18" t="s">
        <v>60</v>
      </c>
      <c r="E14" s="18" t="s">
        <v>61</v>
      </c>
      <c r="F14" s="18" t="s">
        <v>31</v>
      </c>
      <c r="G14" s="20">
        <v>200</v>
      </c>
      <c r="H14" s="21">
        <v>115</v>
      </c>
      <c r="I14" s="21">
        <f t="shared" si="1"/>
        <v>23000</v>
      </c>
      <c r="J14" s="21">
        <v>128</v>
      </c>
      <c r="K14" s="21">
        <f t="shared" si="2"/>
        <v>25600</v>
      </c>
      <c r="L14" s="21">
        <f t="shared" si="3"/>
        <v>2600</v>
      </c>
      <c r="M14" s="22">
        <f t="shared" si="4"/>
        <v>0.11304347826086956</v>
      </c>
      <c r="N14" s="18" t="s">
        <v>62</v>
      </c>
      <c r="O14" s="18"/>
      <c r="P14" s="18"/>
      <c r="Q14" s="23"/>
    </row>
    <row r="15" spans="1:17" s="4" customFormat="1" x14ac:dyDescent="0.35">
      <c r="A15" s="18">
        <f t="shared" si="0"/>
        <v>11</v>
      </c>
      <c r="B15" s="19">
        <v>45960</v>
      </c>
      <c r="C15" s="30" t="s">
        <v>47</v>
      </c>
      <c r="D15" s="18" t="s">
        <v>48</v>
      </c>
      <c r="E15" s="31" t="s">
        <v>49</v>
      </c>
      <c r="F15" s="30" t="s">
        <v>50</v>
      </c>
      <c r="G15" s="32">
        <v>100</v>
      </c>
      <c r="H15" s="21">
        <v>70</v>
      </c>
      <c r="I15" s="30">
        <v>5000</v>
      </c>
      <c r="J15" s="33">
        <v>70</v>
      </c>
      <c r="K15" s="33">
        <f t="shared" si="2"/>
        <v>7000</v>
      </c>
      <c r="L15" s="21">
        <f t="shared" si="3"/>
        <v>2000</v>
      </c>
      <c r="M15" s="22">
        <f t="shared" si="4"/>
        <v>0.4</v>
      </c>
      <c r="N15" s="30" t="s">
        <v>80</v>
      </c>
      <c r="O15" s="30"/>
      <c r="P15" s="30"/>
    </row>
    <row r="16" spans="1:17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6" x14ac:dyDescent="0.35">
      <c r="A17" s="42" t="s">
        <v>63</v>
      </c>
      <c r="B17" s="43"/>
      <c r="C17" s="43"/>
      <c r="D17" s="43"/>
      <c r="E17" s="43"/>
      <c r="F17" s="43"/>
    </row>
    <row r="18" spans="1:6" ht="29" x14ac:dyDescent="0.35">
      <c r="A18" s="34" t="s">
        <v>64</v>
      </c>
      <c r="B18" s="35">
        <f>SUM(I5:I104)</f>
        <v>339900</v>
      </c>
    </row>
    <row r="19" spans="1:6" ht="43.5" x14ac:dyDescent="0.35">
      <c r="A19" s="34" t="s">
        <v>65</v>
      </c>
      <c r="B19" s="35">
        <f>SUM(K5:K104)</f>
        <v>371035</v>
      </c>
    </row>
    <row r="20" spans="1:6" ht="43.5" x14ac:dyDescent="0.35">
      <c r="A20" s="34" t="s">
        <v>66</v>
      </c>
      <c r="B20" s="35">
        <f>SUM(L5:L104)</f>
        <v>31135</v>
      </c>
    </row>
    <row r="21" spans="1:6" ht="29" x14ac:dyDescent="0.35">
      <c r="A21" s="34" t="s">
        <v>67</v>
      </c>
      <c r="B21" s="36">
        <f>IFERROR(B20/B18,0)</f>
        <v>9.1600470726684313E-2</v>
      </c>
    </row>
  </sheetData>
  <mergeCells count="3">
    <mergeCell ref="A2:Q2"/>
    <mergeCell ref="A1:Q1"/>
    <mergeCell ref="A17:F17"/>
  </mergeCells>
  <conditionalFormatting sqref="L5:L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5:M10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Lists!$A$2:$A$9</xm:f>
          </x14:formula1>
          <xm:sqref>C5:C104</xm:sqref>
        </x14:dataValidation>
        <x14:dataValidation type="list" allowBlank="1" xr:uid="{00000000-0002-0000-0000-000001000000}">
          <x14:formula1>
            <xm:f>Lists!$D$2:$D$11</xm:f>
          </x14:formula1>
          <xm:sqref>F5:F104</xm:sqref>
        </x14:dataValidation>
        <x14:dataValidation type="list" allowBlank="1" xr:uid="{00000000-0002-0000-0000-000002000000}">
          <x14:formula1>
            <xm:f>Lists!$C$2:$C$5</xm:f>
          </x14:formula1>
          <xm:sqref>N5:N104</xm:sqref>
        </x14:dataValidation>
        <x14:dataValidation type="list" allowBlank="1" xr:uid="{00000000-0002-0000-0000-000003000000}">
          <x14:formula1>
            <xm:f>Lists!$B$2:$B$5</xm:f>
          </x14:formula1>
          <xm:sqref>O5:O104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zoomScale="70" zoomScaleNormal="70" workbookViewId="0">
      <pane ySplit="2" topLeftCell="A3" activePane="bottomLeft" state="frozen"/>
      <selection pane="bottomLeft" activeCell="E8" sqref="E8"/>
    </sheetView>
  </sheetViews>
  <sheetFormatPr defaultRowHeight="14.5" x14ac:dyDescent="0.35"/>
  <cols>
    <col min="1" max="8" width="18" customWidth="1"/>
  </cols>
  <sheetData>
    <row r="1" spans="1:8" ht="35" customHeight="1" x14ac:dyDescent="0.35">
      <c r="A1" s="47" t="s">
        <v>68</v>
      </c>
      <c r="B1" s="48"/>
      <c r="C1" s="48"/>
      <c r="D1" s="48"/>
      <c r="E1" s="48"/>
      <c r="F1" s="48"/>
      <c r="G1" s="48"/>
      <c r="H1" s="48"/>
    </row>
    <row r="3" spans="1:8" x14ac:dyDescent="0.35">
      <c r="A3" s="49" t="s">
        <v>64</v>
      </c>
      <c r="B3" s="41"/>
      <c r="C3" s="49" t="s">
        <v>12</v>
      </c>
      <c r="D3" s="41"/>
      <c r="E3" s="49" t="s">
        <v>13</v>
      </c>
      <c r="F3" s="41"/>
      <c r="G3" s="49" t="s">
        <v>67</v>
      </c>
      <c r="H3" s="41"/>
    </row>
    <row r="4" spans="1:8" ht="21" x14ac:dyDescent="0.5">
      <c r="A4" s="44">
        <f>'Portfolio Tracker'!B18</f>
        <v>339900</v>
      </c>
      <c r="B4" s="41"/>
      <c r="C4" s="44">
        <f>'Portfolio Tracker'!B19</f>
        <v>371035</v>
      </c>
      <c r="D4" s="41"/>
      <c r="E4" s="44">
        <f>'Portfolio Tracker'!B20</f>
        <v>31135</v>
      </c>
      <c r="F4" s="41"/>
      <c r="G4" s="45">
        <f>'Portfolio Tracker'!B21</f>
        <v>9.1600470726684313E-2</v>
      </c>
      <c r="H4" s="41"/>
    </row>
    <row r="7" spans="1:8" x14ac:dyDescent="0.35">
      <c r="A7" s="37" t="s">
        <v>4</v>
      </c>
      <c r="B7" s="37" t="s">
        <v>12</v>
      </c>
    </row>
    <row r="8" spans="1:8" x14ac:dyDescent="0.35">
      <c r="A8" s="30" t="s">
        <v>19</v>
      </c>
      <c r="B8" s="50">
        <f>SUMIF('Portfolio Tracker'!$C$5:$C$104,A8,'Portfolio Tracker'!$K$5:$K$104)</f>
        <v>189875</v>
      </c>
    </row>
    <row r="9" spans="1:8" x14ac:dyDescent="0.35">
      <c r="A9" s="30" t="s">
        <v>28</v>
      </c>
      <c r="B9" s="50">
        <f>SUMIF('Portfolio Tracker'!$C$5:$C$104,A9,'Portfolio Tracker'!$K$5:$K$104)</f>
        <v>53800</v>
      </c>
    </row>
    <row r="10" spans="1:8" x14ac:dyDescent="0.35">
      <c r="A10" s="30" t="s">
        <v>33</v>
      </c>
      <c r="B10" s="50">
        <f>SUMIF('Portfolio Tracker'!$C$5:$C$104,A10,'Portfolio Tracker'!$K$5:$K$104)</f>
        <v>39300</v>
      </c>
    </row>
    <row r="11" spans="1:8" x14ac:dyDescent="0.35">
      <c r="A11" s="30" t="s">
        <v>37</v>
      </c>
      <c r="B11" s="50">
        <f>SUMIF('Portfolio Tracker'!$C$5:$C$104,A11,'Portfolio Tracker'!$K$5:$K$104)</f>
        <v>20360</v>
      </c>
    </row>
    <row r="12" spans="1:8" x14ac:dyDescent="0.35">
      <c r="A12" s="30" t="s">
        <v>42</v>
      </c>
      <c r="B12" s="50">
        <f>SUMIF('Portfolio Tracker'!$C$5:$C$104,A12,'Portfolio Tracker'!$K$5:$K$104)</f>
        <v>53500</v>
      </c>
    </row>
    <row r="13" spans="1:8" x14ac:dyDescent="0.35">
      <c r="A13" s="30" t="s">
        <v>47</v>
      </c>
      <c r="B13" s="50">
        <f>SUMIF('Portfolio Tracker'!$C$5:$C$104,A13,'Portfolio Tracker'!$K$5:$K$104)</f>
        <v>14200</v>
      </c>
    </row>
    <row r="14" spans="1:8" x14ac:dyDescent="0.35">
      <c r="A14" s="30" t="s">
        <v>69</v>
      </c>
      <c r="B14" s="50">
        <f>SUMIF('Portfolio Tracker'!$C$5:$C$104,A14,'Portfolio Tracker'!$K$5:$K$104)</f>
        <v>0</v>
      </c>
    </row>
    <row r="15" spans="1:8" x14ac:dyDescent="0.35">
      <c r="A15" s="30" t="s">
        <v>70</v>
      </c>
      <c r="B15" s="50">
        <f>SUMIF('Portfolio Tracker'!$C$5:$C$104,A15,'Portfolio Tracker'!$K$5:$K$104)</f>
        <v>0</v>
      </c>
    </row>
    <row r="16" spans="1:8" x14ac:dyDescent="0.35">
      <c r="A16" s="4"/>
      <c r="B16" s="4"/>
    </row>
    <row r="18" spans="1:8" x14ac:dyDescent="0.35">
      <c r="A18" s="46" t="s">
        <v>71</v>
      </c>
      <c r="B18" s="41"/>
      <c r="C18" s="41"/>
      <c r="D18" s="41"/>
      <c r="E18" s="41"/>
      <c r="F18" s="41"/>
      <c r="G18" s="41"/>
      <c r="H18" s="41"/>
    </row>
    <row r="19" spans="1:8" x14ac:dyDescent="0.35">
      <c r="A19" s="41"/>
      <c r="B19" s="41"/>
      <c r="C19" s="41"/>
      <c r="D19" s="41"/>
      <c r="E19" s="41"/>
      <c r="F19" s="41"/>
      <c r="G19" s="41"/>
      <c r="H19" s="41"/>
    </row>
  </sheetData>
  <mergeCells count="10">
    <mergeCell ref="A4:B4"/>
    <mergeCell ref="G4:H4"/>
    <mergeCell ref="E4:F4"/>
    <mergeCell ref="A18:H19"/>
    <mergeCell ref="A1:H1"/>
    <mergeCell ref="C3:D3"/>
    <mergeCell ref="A3:B3"/>
    <mergeCell ref="G3:H3"/>
    <mergeCell ref="E3:F3"/>
    <mergeCell ref="C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4A07-57D9-49FD-8E43-7F1E40F9461B}">
  <dimension ref="A1:A20"/>
  <sheetViews>
    <sheetView tabSelected="1" topLeftCell="A4" workbookViewId="0">
      <selection activeCell="A21" sqref="A21"/>
    </sheetView>
  </sheetViews>
  <sheetFormatPr defaultRowHeight="14.5" x14ac:dyDescent="0.35"/>
  <sheetData>
    <row r="1" spans="1:1" x14ac:dyDescent="0.35">
      <c r="A1" t="s">
        <v>3</v>
      </c>
    </row>
    <row r="2" spans="1:1" x14ac:dyDescent="0.35">
      <c r="A2" t="s">
        <v>4</v>
      </c>
    </row>
    <row r="3" spans="1:1" x14ac:dyDescent="0.35">
      <c r="A3" t="s">
        <v>5</v>
      </c>
    </row>
    <row r="4" spans="1:1" x14ac:dyDescent="0.35">
      <c r="A4" t="s">
        <v>6</v>
      </c>
    </row>
    <row r="5" spans="1:1" x14ac:dyDescent="0.35">
      <c r="A5" t="s">
        <v>7</v>
      </c>
    </row>
    <row r="6" spans="1:1" x14ac:dyDescent="0.35">
      <c r="A6" t="s">
        <v>8</v>
      </c>
    </row>
    <row r="7" spans="1:1" x14ac:dyDescent="0.35">
      <c r="A7" t="s">
        <v>9</v>
      </c>
    </row>
    <row r="8" spans="1:1" x14ac:dyDescent="0.35">
      <c r="A8" t="s">
        <v>10</v>
      </c>
    </row>
    <row r="9" spans="1:1" x14ac:dyDescent="0.35">
      <c r="A9" t="s">
        <v>11</v>
      </c>
    </row>
    <row r="10" spans="1:1" x14ac:dyDescent="0.35">
      <c r="A10" t="s">
        <v>12</v>
      </c>
    </row>
    <row r="11" spans="1:1" x14ac:dyDescent="0.35">
      <c r="A11" t="s">
        <v>13</v>
      </c>
    </row>
    <row r="12" spans="1:1" x14ac:dyDescent="0.35">
      <c r="A12" t="s">
        <v>14</v>
      </c>
    </row>
    <row r="13" spans="1:1" x14ac:dyDescent="0.35">
      <c r="A13" t="s">
        <v>15</v>
      </c>
    </row>
    <row r="14" spans="1:1" x14ac:dyDescent="0.35">
      <c r="A14" t="s">
        <v>16</v>
      </c>
    </row>
    <row r="15" spans="1:1" x14ac:dyDescent="0.35">
      <c r="A15" t="s">
        <v>17</v>
      </c>
    </row>
    <row r="16" spans="1:1" x14ac:dyDescent="0.35">
      <c r="A16" t="s">
        <v>18</v>
      </c>
    </row>
    <row r="17" spans="1:1" x14ac:dyDescent="0.35">
      <c r="A17" t="s">
        <v>84</v>
      </c>
    </row>
    <row r="18" spans="1:1" x14ac:dyDescent="0.35">
      <c r="A18" t="s">
        <v>85</v>
      </c>
    </row>
    <row r="19" spans="1:1" x14ac:dyDescent="0.35">
      <c r="A19" t="s">
        <v>86</v>
      </c>
    </row>
    <row r="20" spans="1:1" x14ac:dyDescent="0.35">
      <c r="A2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4.5" x14ac:dyDescent="0.35"/>
  <cols>
    <col min="1" max="4" width="20" customWidth="1"/>
  </cols>
  <sheetData>
    <row r="1" spans="1:4" x14ac:dyDescent="0.35">
      <c r="A1" s="3" t="s">
        <v>72</v>
      </c>
      <c r="B1" s="3" t="s">
        <v>73</v>
      </c>
      <c r="C1" s="3" t="s">
        <v>15</v>
      </c>
      <c r="D1" s="3" t="s">
        <v>74</v>
      </c>
    </row>
    <row r="2" spans="1:4" x14ac:dyDescent="0.35">
      <c r="A2" t="s">
        <v>19</v>
      </c>
      <c r="B2" t="s">
        <v>75</v>
      </c>
      <c r="C2" t="s">
        <v>76</v>
      </c>
      <c r="D2" t="s">
        <v>54</v>
      </c>
    </row>
    <row r="3" spans="1:4" x14ac:dyDescent="0.35">
      <c r="A3" t="s">
        <v>28</v>
      </c>
      <c r="B3" t="s">
        <v>77</v>
      </c>
      <c r="C3" t="s">
        <v>78</v>
      </c>
      <c r="D3" t="s">
        <v>26</v>
      </c>
    </row>
    <row r="4" spans="1:4" x14ac:dyDescent="0.35">
      <c r="A4" t="s">
        <v>33</v>
      </c>
      <c r="B4" t="s">
        <v>79</v>
      </c>
      <c r="C4" t="s">
        <v>80</v>
      </c>
      <c r="D4" t="s">
        <v>45</v>
      </c>
    </row>
    <row r="5" spans="1:4" x14ac:dyDescent="0.35">
      <c r="A5" t="s">
        <v>37</v>
      </c>
      <c r="B5" t="s">
        <v>81</v>
      </c>
      <c r="D5" t="s">
        <v>82</v>
      </c>
    </row>
    <row r="6" spans="1:4" x14ac:dyDescent="0.35">
      <c r="A6" t="s">
        <v>42</v>
      </c>
      <c r="D6" t="s">
        <v>22</v>
      </c>
    </row>
    <row r="7" spans="1:4" x14ac:dyDescent="0.35">
      <c r="A7" t="s">
        <v>47</v>
      </c>
      <c r="D7" t="s">
        <v>83</v>
      </c>
    </row>
    <row r="8" spans="1:4" x14ac:dyDescent="0.35">
      <c r="A8" t="s">
        <v>69</v>
      </c>
      <c r="D8" t="s">
        <v>58</v>
      </c>
    </row>
    <row r="9" spans="1:4" x14ac:dyDescent="0.35">
      <c r="A9" t="s">
        <v>70</v>
      </c>
      <c r="D9" t="s">
        <v>40</v>
      </c>
    </row>
    <row r="10" spans="1:4" x14ac:dyDescent="0.35">
      <c r="D10" t="s">
        <v>31</v>
      </c>
    </row>
    <row r="11" spans="1:4" x14ac:dyDescent="0.35">
      <c r="D11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Portfolio Tracker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2026-09-16T14:19:01Z</dcterms:created>
  <dcterms:modified xsi:type="dcterms:W3CDTF">2026-09-23T17:10:00Z</dcterms:modified>
</cp:coreProperties>
</file>